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5236" windowHeight="5232" activeTab="3"/>
  </bookViews>
  <sheets>
    <sheet name="Licence" sheetId="10" r:id="rId1"/>
    <sheet name="Notes" sheetId="11" r:id="rId2"/>
    <sheet name="Navigation" sheetId="2" r:id="rId3"/>
    <sheet name="Data Entry" sheetId="1" r:id="rId4"/>
    <sheet name="Calculators" sheetId="3" r:id="rId5"/>
    <sheet name="Livestock Trading Calculations" sheetId="4" r:id="rId6"/>
    <sheet name="Summary Calculations" sheetId="5" r:id="rId7"/>
    <sheet name="Summary Results" sheetId="6" r:id="rId8"/>
    <sheet name="Key Performance Indicators" sheetId="7" r:id="rId9"/>
    <sheet name="Lookups" sheetId="9" state="hidden" r:id="rId10"/>
  </sheets>
  <definedNames>
    <definedName name="HOME_AECALC">#REF!</definedName>
    <definedName name="HOME_BREEDCOW">#REF!</definedName>
    <definedName name="HOME_PRICES">#REF!</definedName>
    <definedName name="PRICES_COMPUTED_BY_BREAKEVEN">#REF!</definedName>
    <definedName name="SECTION_A">#REF!</definedName>
    <definedName name="SECTION_B">#REF!</definedName>
    <definedName name="SECTION_C">#REF!</definedName>
    <definedName name="SECTION_D">#REF!</definedName>
    <definedName name="SECTION_E">#REF!</definedName>
    <definedName name="SECTION_F">#REF!</definedName>
    <definedName name="SECTION_G">#REF!</definedName>
    <definedName name="SECTION_H">#REF!</definedName>
    <definedName name="WORKSHEET_RUN_SUMMARIES">#REF!</definedName>
  </definedNames>
  <calcPr calcId="145621"/>
</workbook>
</file>

<file path=xl/calcChain.xml><?xml version="1.0" encoding="utf-8"?>
<calcChain xmlns="http://schemas.openxmlformats.org/spreadsheetml/2006/main">
  <c r="D74" i="5" l="1"/>
  <c r="E74" i="5"/>
  <c r="F74" i="5"/>
  <c r="C74" i="5"/>
  <c r="D73" i="5"/>
  <c r="D106" i="5" s="1"/>
  <c r="E73" i="5"/>
  <c r="E106" i="5" s="1"/>
  <c r="F73" i="5"/>
  <c r="C73" i="5"/>
  <c r="C106" i="5" s="1"/>
  <c r="F106" i="5" l="1"/>
  <c r="D57" i="1"/>
  <c r="D51" i="1"/>
  <c r="C24" i="5"/>
  <c r="D24" i="5"/>
  <c r="E24" i="5"/>
  <c r="F24" i="5"/>
  <c r="G24" i="5"/>
  <c r="C8" i="5"/>
  <c r="F44" i="5" l="1"/>
  <c r="F67" i="4" l="1"/>
  <c r="E67" i="4"/>
  <c r="D67" i="4"/>
  <c r="C67" i="4"/>
  <c r="B67" i="4"/>
  <c r="F66" i="4"/>
  <c r="E66" i="4"/>
  <c r="D66" i="4"/>
  <c r="C66" i="4"/>
  <c r="B66" i="4"/>
  <c r="F65" i="4"/>
  <c r="E65" i="4"/>
  <c r="D65" i="4"/>
  <c r="C65" i="4"/>
  <c r="B65" i="4"/>
  <c r="F64" i="4"/>
  <c r="E64" i="4"/>
  <c r="D64" i="4"/>
  <c r="C64" i="4"/>
  <c r="B64" i="4"/>
  <c r="F63" i="4"/>
  <c r="E63" i="4"/>
  <c r="D63" i="4"/>
  <c r="C63" i="4"/>
  <c r="B63" i="4"/>
  <c r="F62" i="4"/>
  <c r="E62" i="4"/>
  <c r="D62" i="4"/>
  <c r="C62" i="4"/>
  <c r="B62" i="4"/>
  <c r="F61" i="4"/>
  <c r="E61" i="4"/>
  <c r="D61" i="4"/>
  <c r="C61" i="4"/>
  <c r="B61" i="4"/>
  <c r="F60" i="4"/>
  <c r="E60" i="4"/>
  <c r="D60" i="4"/>
  <c r="C60" i="4"/>
  <c r="B60" i="4"/>
  <c r="F59" i="4"/>
  <c r="E59" i="4"/>
  <c r="D59" i="4"/>
  <c r="C59" i="4"/>
  <c r="B59" i="4"/>
  <c r="F58" i="4"/>
  <c r="E58" i="4"/>
  <c r="D58" i="4"/>
  <c r="C58" i="4"/>
  <c r="B58" i="4"/>
  <c r="C37" i="1" l="1"/>
  <c r="D37" i="1"/>
  <c r="E37" i="1"/>
  <c r="F37" i="1"/>
  <c r="B37" i="1"/>
  <c r="C68" i="4"/>
  <c r="C69" i="4" s="1"/>
  <c r="D68" i="4"/>
  <c r="D69" i="4" s="1"/>
  <c r="E68" i="4"/>
  <c r="E69" i="4" s="1"/>
  <c r="F68" i="4"/>
  <c r="F69" i="4" s="1"/>
  <c r="B68" i="4"/>
  <c r="B69" i="4" s="1"/>
  <c r="B72" i="4"/>
  <c r="C72" i="4"/>
  <c r="D72" i="4"/>
  <c r="E72" i="4"/>
  <c r="F72" i="4"/>
  <c r="B73" i="4"/>
  <c r="C73" i="4"/>
  <c r="D73" i="4"/>
  <c r="E73" i="4"/>
  <c r="F73" i="4"/>
  <c r="B74" i="4"/>
  <c r="C74" i="4"/>
  <c r="D74" i="4"/>
  <c r="E74" i="4"/>
  <c r="F74" i="4"/>
  <c r="B75" i="4"/>
  <c r="C75" i="4"/>
  <c r="D75" i="4"/>
  <c r="E75" i="4"/>
  <c r="F75" i="4"/>
  <c r="B76" i="4"/>
  <c r="C76" i="4"/>
  <c r="D76" i="4"/>
  <c r="E76" i="4"/>
  <c r="F76" i="4"/>
  <c r="B77" i="4"/>
  <c r="C77" i="4"/>
  <c r="D77" i="4"/>
  <c r="E77" i="4"/>
  <c r="F77" i="4"/>
  <c r="B78" i="4"/>
  <c r="C78" i="4"/>
  <c r="D78" i="4"/>
  <c r="E78" i="4"/>
  <c r="F78" i="4"/>
  <c r="B79" i="4"/>
  <c r="C79" i="4"/>
  <c r="D79" i="4"/>
  <c r="E79" i="4"/>
  <c r="F79" i="4"/>
  <c r="B80" i="4"/>
  <c r="C80" i="4"/>
  <c r="D80" i="4"/>
  <c r="E80" i="4"/>
  <c r="F80" i="4"/>
  <c r="B81" i="4"/>
  <c r="C81" i="4"/>
  <c r="D81" i="4"/>
  <c r="E81" i="4"/>
  <c r="F81" i="4"/>
  <c r="C82" i="4" l="1"/>
  <c r="B86" i="4" s="1"/>
  <c r="F82" i="4"/>
  <c r="E86" i="4" s="1"/>
  <c r="B82" i="4"/>
  <c r="B88" i="4" s="1"/>
  <c r="E82" i="4"/>
  <c r="D86" i="4" s="1"/>
  <c r="D82" i="4"/>
  <c r="C86" i="4" s="1"/>
  <c r="J25" i="9"/>
  <c r="J24" i="9"/>
  <c r="I25" i="9"/>
  <c r="I24" i="9"/>
  <c r="H25" i="9"/>
  <c r="H24" i="9"/>
  <c r="G25" i="9"/>
  <c r="G24" i="9"/>
  <c r="F25" i="9"/>
  <c r="F24" i="9"/>
  <c r="J17" i="9"/>
  <c r="J16" i="9"/>
  <c r="I17" i="9"/>
  <c r="I16" i="9"/>
  <c r="H17" i="9"/>
  <c r="H16" i="9"/>
  <c r="G17" i="9"/>
  <c r="G16" i="9"/>
  <c r="J8" i="9"/>
  <c r="J7" i="9"/>
  <c r="I8" i="9"/>
  <c r="I7" i="9"/>
  <c r="H8" i="9"/>
  <c r="H7" i="9"/>
  <c r="G8" i="9"/>
  <c r="G7" i="9"/>
  <c r="I72" i="1"/>
  <c r="I73" i="1"/>
  <c r="I74" i="1"/>
  <c r="I75" i="1"/>
  <c r="I76" i="1"/>
  <c r="I77" i="1"/>
  <c r="I78" i="1"/>
  <c r="I79" i="1"/>
  <c r="I80" i="1"/>
  <c r="I81" i="1"/>
  <c r="G9" i="9"/>
  <c r="C88" i="4" l="1"/>
  <c r="E88" i="4"/>
  <c r="D88" i="4"/>
  <c r="I9" i="9"/>
  <c r="H9" i="9"/>
  <c r="J9" i="9"/>
  <c r="J83" i="1"/>
  <c r="J98" i="1"/>
  <c r="J102" i="1"/>
  <c r="J106" i="1"/>
  <c r="J110"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71" i="1"/>
  <c r="I70" i="1"/>
  <c r="I69" i="1"/>
  <c r="I68" i="1"/>
  <c r="I67" i="1"/>
  <c r="C9" i="5" l="1"/>
  <c r="C10" i="5"/>
  <c r="C11" i="5"/>
  <c r="C12" i="5"/>
  <c r="C13" i="5"/>
  <c r="C14" i="5"/>
  <c r="C15" i="5"/>
  <c r="C16" i="5"/>
  <c r="C17" i="5"/>
  <c r="D27" i="5" l="1"/>
  <c r="C27" i="5"/>
  <c r="G27" i="5"/>
  <c r="E27" i="5"/>
  <c r="F27" i="5"/>
  <c r="F22" i="5"/>
  <c r="E22" i="5"/>
  <c r="G22" i="5"/>
  <c r="D22" i="5"/>
  <c r="C22" i="5"/>
  <c r="E29" i="5"/>
  <c r="D29" i="5"/>
  <c r="F29" i="5"/>
  <c r="G29" i="5"/>
  <c r="C29" i="5"/>
  <c r="G28" i="5"/>
  <c r="D28" i="5"/>
  <c r="C28" i="5"/>
  <c r="E28" i="5"/>
  <c r="F28" i="5"/>
  <c r="E21" i="5"/>
  <c r="C21" i="5"/>
  <c r="F21" i="5"/>
  <c r="G21" i="5"/>
  <c r="D21" i="5"/>
  <c r="C26" i="5"/>
  <c r="D53" i="1" l="1"/>
  <c r="D54" i="1"/>
  <c r="D55" i="1"/>
  <c r="D56" i="1"/>
  <c r="D58" i="1"/>
  <c r="D59" i="1"/>
  <c r="D60" i="1"/>
  <c r="D61" i="1"/>
  <c r="D62" i="1"/>
  <c r="D52" i="1"/>
  <c r="C4" i="5"/>
  <c r="D4" i="5" s="1"/>
  <c r="E4" i="5" s="1"/>
  <c r="F4" i="5" s="1"/>
  <c r="G4" i="5" s="1"/>
  <c r="B4" i="4"/>
  <c r="C4" i="4" s="1"/>
  <c r="D4" i="4" s="1"/>
  <c r="E4" i="4" s="1"/>
  <c r="F4" i="4" s="1"/>
  <c r="C4" i="3"/>
  <c r="D4" i="3" s="1"/>
  <c r="E4" i="3" s="1"/>
  <c r="F4" i="3" s="1"/>
  <c r="B4" i="1"/>
  <c r="F79" i="5"/>
  <c r="C79" i="5"/>
  <c r="J77" i="1" l="1"/>
  <c r="J71" i="1"/>
  <c r="J97" i="1"/>
  <c r="J101" i="1"/>
  <c r="J105" i="1"/>
  <c r="J109" i="1"/>
  <c r="J96" i="1"/>
  <c r="J100" i="1"/>
  <c r="J108" i="1"/>
  <c r="J89" i="1"/>
  <c r="J95" i="1"/>
  <c r="J99" i="1"/>
  <c r="J103" i="1"/>
  <c r="J107" i="1"/>
  <c r="J111" i="1"/>
  <c r="J104" i="1"/>
  <c r="G23" i="9"/>
  <c r="G15" i="9"/>
  <c r="G6" i="9"/>
  <c r="J67" i="1"/>
  <c r="J75" i="1"/>
  <c r="J79" i="1"/>
  <c r="J87" i="1"/>
  <c r="J91" i="1"/>
  <c r="J68" i="1"/>
  <c r="J72" i="1"/>
  <c r="J76" i="1"/>
  <c r="J80" i="1"/>
  <c r="J84" i="1"/>
  <c r="J88" i="1"/>
  <c r="J92" i="1"/>
  <c r="J66" i="1"/>
  <c r="J69" i="1"/>
  <c r="J73" i="1"/>
  <c r="J81" i="1"/>
  <c r="J85" i="1"/>
  <c r="J93" i="1"/>
  <c r="J70" i="1"/>
  <c r="J74" i="1"/>
  <c r="J78" i="1"/>
  <c r="J82" i="1"/>
  <c r="J86" i="1"/>
  <c r="J90" i="1"/>
  <c r="J94" i="1"/>
  <c r="C4" i="1"/>
  <c r="F17" i="9"/>
  <c r="F16" i="9"/>
  <c r="F8" i="9"/>
  <c r="F7" i="9"/>
  <c r="H23" i="9" l="1"/>
  <c r="H15" i="9"/>
  <c r="H6" i="9"/>
  <c r="D4" i="1"/>
  <c r="M156" i="1"/>
  <c r="M154" i="1"/>
  <c r="M153" i="1"/>
  <c r="M158" i="1"/>
  <c r="M162" i="1"/>
  <c r="M160" i="1"/>
  <c r="M155" i="1"/>
  <c r="M161" i="1"/>
  <c r="M159" i="1"/>
  <c r="M157" i="1"/>
  <c r="D79" i="5"/>
  <c r="E79" i="5"/>
  <c r="I23" i="9" l="1"/>
  <c r="I15" i="9"/>
  <c r="I6" i="9"/>
  <c r="E4" i="1"/>
  <c r="N161" i="1"/>
  <c r="N160" i="1"/>
  <c r="N159" i="1"/>
  <c r="N157" i="1"/>
  <c r="N155" i="1"/>
  <c r="N156" i="1"/>
  <c r="N153" i="1"/>
  <c r="N154" i="1"/>
  <c r="N158" i="1"/>
  <c r="N162" i="1"/>
  <c r="H99" i="5"/>
  <c r="J23" i="9" l="1"/>
  <c r="J15" i="9"/>
  <c r="J6" i="9"/>
  <c r="F9" i="9"/>
  <c r="F4" i="1"/>
  <c r="O158" i="1"/>
  <c r="O154" i="1"/>
  <c r="O153" i="1"/>
  <c r="O161" i="1"/>
  <c r="O159" i="1"/>
  <c r="O157" i="1"/>
  <c r="O156" i="1"/>
  <c r="O162" i="1"/>
  <c r="O160" i="1"/>
  <c r="O155" i="1"/>
  <c r="B6" i="6"/>
  <c r="F40" i="5"/>
  <c r="D40" i="5"/>
  <c r="E40" i="5"/>
  <c r="C40" i="5"/>
  <c r="C44" i="5" l="1"/>
  <c r="D44" i="5"/>
  <c r="E44" i="5"/>
  <c r="P146" i="1"/>
  <c r="P141" i="1"/>
  <c r="P148" i="1"/>
  <c r="P142" i="1"/>
  <c r="P147" i="1"/>
  <c r="P144" i="1"/>
  <c r="P145" i="1"/>
  <c r="P149" i="1"/>
  <c r="P143" i="1"/>
  <c r="P162" i="1"/>
  <c r="P161" i="1"/>
  <c r="P160" i="1"/>
  <c r="P159" i="1"/>
  <c r="P157" i="1"/>
  <c r="P155" i="1"/>
  <c r="P158" i="1"/>
  <c r="P153" i="1"/>
  <c r="P154" i="1"/>
  <c r="G25" i="5"/>
  <c r="D25" i="5"/>
  <c r="C25" i="5"/>
  <c r="E25" i="5"/>
  <c r="F25" i="5"/>
  <c r="E23" i="5"/>
  <c r="G23" i="5"/>
  <c r="F23" i="5"/>
  <c r="C23" i="5"/>
  <c r="D23" i="5"/>
  <c r="E20" i="5"/>
  <c r="F20" i="5"/>
  <c r="G20" i="5"/>
  <c r="D20" i="5"/>
  <c r="C20" i="5"/>
  <c r="D30" i="5"/>
  <c r="C30" i="5"/>
  <c r="E30" i="5"/>
  <c r="F30" i="5"/>
  <c r="G30" i="5"/>
  <c r="D26" i="5"/>
  <c r="E26" i="5"/>
  <c r="F26" i="5"/>
  <c r="G26" i="5"/>
  <c r="H40" i="5"/>
  <c r="P156" i="1"/>
  <c r="C32" i="5" l="1"/>
  <c r="H44" i="5"/>
  <c r="G32" i="5"/>
  <c r="E32" i="5"/>
  <c r="F32" i="5"/>
  <c r="D32" i="5"/>
  <c r="I66" i="1"/>
  <c r="C113" i="4"/>
  <c r="D113" i="4"/>
  <c r="E113" i="4"/>
  <c r="B113" i="4"/>
  <c r="C112" i="4"/>
  <c r="D112" i="4"/>
  <c r="E112" i="4"/>
  <c r="B112" i="4"/>
  <c r="F35" i="5" l="1"/>
  <c r="C35" i="5"/>
  <c r="H32" i="5"/>
  <c r="D32" i="3"/>
  <c r="E32" i="3"/>
  <c r="F32" i="3"/>
  <c r="C32" i="3"/>
  <c r="C5" i="3"/>
  <c r="D23" i="3"/>
  <c r="E23" i="3"/>
  <c r="F23" i="3"/>
  <c r="C23" i="3"/>
  <c r="D5" i="3"/>
  <c r="E5" i="3"/>
  <c r="F5" i="3"/>
  <c r="F69" i="5" l="1"/>
  <c r="C69" i="5" l="1"/>
  <c r="E69" i="5"/>
  <c r="D69" i="5"/>
  <c r="E35" i="5"/>
  <c r="D35" i="5"/>
  <c r="M65" i="1"/>
  <c r="B17" i="1"/>
  <c r="H35" i="5" l="1"/>
  <c r="M149" i="1"/>
  <c r="M143" i="1"/>
  <c r="M144" i="1"/>
  <c r="M146" i="1"/>
  <c r="M142" i="1"/>
  <c r="M141" i="1"/>
  <c r="M148" i="1"/>
  <c r="M145" i="1"/>
  <c r="M150" i="1"/>
  <c r="M147" i="1"/>
  <c r="M137" i="1"/>
  <c r="M136" i="1"/>
  <c r="M135" i="1"/>
  <c r="M134" i="1"/>
  <c r="M133" i="1"/>
  <c r="M132" i="1"/>
  <c r="M131" i="1"/>
  <c r="M130" i="1"/>
  <c r="M129" i="1"/>
  <c r="M126" i="1"/>
  <c r="M125" i="1"/>
  <c r="M124" i="1"/>
  <c r="M123" i="1"/>
  <c r="M122" i="1"/>
  <c r="M117" i="1"/>
  <c r="M121" i="1"/>
  <c r="M118" i="1"/>
  <c r="M119" i="1"/>
  <c r="M120" i="1"/>
  <c r="M99" i="1"/>
  <c r="M114" i="1"/>
  <c r="M113" i="1"/>
  <c r="M112" i="1"/>
  <c r="M111" i="1"/>
  <c r="M110" i="1"/>
  <c r="M109" i="1"/>
  <c r="M108" i="1"/>
  <c r="M107" i="1"/>
  <c r="M105" i="1"/>
  <c r="M77" i="1"/>
  <c r="M101" i="1"/>
  <c r="B94" i="4" s="1"/>
  <c r="M98" i="1"/>
  <c r="M97" i="1"/>
  <c r="M95" i="1"/>
  <c r="M94" i="1"/>
  <c r="M93" i="1"/>
  <c r="M92" i="1"/>
  <c r="M106" i="1"/>
  <c r="M75" i="1"/>
  <c r="M89" i="1"/>
  <c r="M88" i="1"/>
  <c r="M87" i="1"/>
  <c r="M86" i="1"/>
  <c r="M85" i="1"/>
  <c r="M84" i="1"/>
  <c r="M83" i="1"/>
  <c r="M82" i="1"/>
  <c r="M81" i="1"/>
  <c r="M80" i="1"/>
  <c r="M74" i="1"/>
  <c r="M73" i="1"/>
  <c r="M72" i="1"/>
  <c r="M71" i="1"/>
  <c r="M70" i="1"/>
  <c r="M69" i="1"/>
  <c r="M68" i="1"/>
  <c r="M76" i="1"/>
  <c r="N65" i="1"/>
  <c r="C17" i="1"/>
  <c r="C46" i="5" l="1"/>
  <c r="C33" i="5"/>
  <c r="C34" i="5" s="1"/>
  <c r="T125" i="1"/>
  <c r="T117" i="1"/>
  <c r="T119" i="1"/>
  <c r="T122" i="1"/>
  <c r="T126" i="1"/>
  <c r="T118" i="1"/>
  <c r="T123" i="1"/>
  <c r="T120" i="1"/>
  <c r="T121" i="1"/>
  <c r="T124" i="1"/>
  <c r="C65" i="5"/>
  <c r="C67" i="5"/>
  <c r="C48" i="5"/>
  <c r="B9" i="4"/>
  <c r="C54" i="5" s="1"/>
  <c r="C66" i="5"/>
  <c r="C64" i="5"/>
  <c r="N145" i="1"/>
  <c r="N147" i="1"/>
  <c r="N141" i="1"/>
  <c r="N146" i="1"/>
  <c r="N142" i="1"/>
  <c r="N148" i="1"/>
  <c r="N144" i="1"/>
  <c r="N149" i="1"/>
  <c r="N150" i="1"/>
  <c r="N143" i="1"/>
  <c r="B40" i="4"/>
  <c r="B35" i="4"/>
  <c r="B39" i="4"/>
  <c r="B36" i="4"/>
  <c r="B32" i="4"/>
  <c r="B102" i="4"/>
  <c r="N137" i="1"/>
  <c r="N136" i="1"/>
  <c r="N135" i="1"/>
  <c r="N134" i="1"/>
  <c r="N133" i="1"/>
  <c r="N132" i="1"/>
  <c r="N131" i="1"/>
  <c r="N130" i="1"/>
  <c r="N129" i="1"/>
  <c r="B103" i="4"/>
  <c r="B45" i="4"/>
  <c r="B6" i="4"/>
  <c r="B54" i="4"/>
  <c r="B109" i="4" s="1"/>
  <c r="B15" i="4"/>
  <c r="B37" i="4"/>
  <c r="B8" i="4"/>
  <c r="B47" i="4"/>
  <c r="B12" i="4"/>
  <c r="B51" i="4"/>
  <c r="B34" i="4"/>
  <c r="B38" i="4"/>
  <c r="B46" i="4"/>
  <c r="B7" i="4"/>
  <c r="C52" i="5" s="1"/>
  <c r="B48" i="4"/>
  <c r="B52" i="4"/>
  <c r="B13" i="4"/>
  <c r="B50" i="4"/>
  <c r="B11" i="4"/>
  <c r="B33" i="4"/>
  <c r="B41" i="4"/>
  <c r="B99" i="4" s="1"/>
  <c r="B49" i="4"/>
  <c r="B10" i="4"/>
  <c r="C55" i="5" s="1"/>
  <c r="B53" i="4"/>
  <c r="B14" i="4"/>
  <c r="N120" i="1"/>
  <c r="N119" i="1"/>
  <c r="N126" i="1"/>
  <c r="N125" i="1"/>
  <c r="N124" i="1"/>
  <c r="N123" i="1"/>
  <c r="N122" i="1"/>
  <c r="N117" i="1"/>
  <c r="N121" i="1"/>
  <c r="N118" i="1"/>
  <c r="N101" i="1"/>
  <c r="C94" i="4" s="1"/>
  <c r="N97" i="1"/>
  <c r="N95" i="1"/>
  <c r="N105" i="1"/>
  <c r="N98" i="1"/>
  <c r="N94" i="1"/>
  <c r="N107" i="1"/>
  <c r="N114" i="1"/>
  <c r="N113" i="1"/>
  <c r="N112" i="1"/>
  <c r="N111" i="1"/>
  <c r="N110" i="1"/>
  <c r="N109" i="1"/>
  <c r="N108" i="1"/>
  <c r="N106" i="1"/>
  <c r="N99" i="1"/>
  <c r="N93" i="1"/>
  <c r="N92" i="1"/>
  <c r="N89" i="1"/>
  <c r="N88" i="1"/>
  <c r="N87" i="1"/>
  <c r="N86" i="1"/>
  <c r="N85" i="1"/>
  <c r="N84" i="1"/>
  <c r="N83" i="1"/>
  <c r="N82" i="1"/>
  <c r="N81" i="1"/>
  <c r="N80" i="1"/>
  <c r="N77" i="1"/>
  <c r="N76" i="1"/>
  <c r="N75" i="1"/>
  <c r="N73" i="1"/>
  <c r="N69" i="1"/>
  <c r="N72" i="1"/>
  <c r="N68" i="1"/>
  <c r="N71" i="1"/>
  <c r="N74" i="1"/>
  <c r="N70" i="1"/>
  <c r="O65" i="1"/>
  <c r="D17" i="1"/>
  <c r="D46" i="5" l="1"/>
  <c r="B55" i="4"/>
  <c r="B42" i="4"/>
  <c r="B16" i="4"/>
  <c r="D33" i="5"/>
  <c r="D34" i="5" s="1"/>
  <c r="U121" i="1"/>
  <c r="U124" i="1"/>
  <c r="U120" i="1"/>
  <c r="U117" i="1"/>
  <c r="U125" i="1"/>
  <c r="T127" i="1"/>
  <c r="U122" i="1"/>
  <c r="U126" i="1"/>
  <c r="U118" i="1"/>
  <c r="U123" i="1"/>
  <c r="U119" i="1"/>
  <c r="C68" i="5"/>
  <c r="C112" i="5" s="1"/>
  <c r="D48" i="5"/>
  <c r="C9" i="4"/>
  <c r="D54" i="5" s="1"/>
  <c r="D64" i="5"/>
  <c r="D66" i="5"/>
  <c r="D65" i="5"/>
  <c r="C39" i="5"/>
  <c r="C43" i="5" s="1"/>
  <c r="D67" i="5"/>
  <c r="B23" i="4"/>
  <c r="B27" i="4"/>
  <c r="C59" i="5"/>
  <c r="B24" i="4"/>
  <c r="C56" i="5"/>
  <c r="B26" i="4"/>
  <c r="C58" i="5"/>
  <c r="B25" i="4"/>
  <c r="C57" i="5"/>
  <c r="B28" i="4"/>
  <c r="C60" i="5"/>
  <c r="B22" i="4"/>
  <c r="B21" i="4"/>
  <c r="C53" i="5"/>
  <c r="B19" i="4"/>
  <c r="C51" i="5"/>
  <c r="B20" i="4"/>
  <c r="O148" i="1"/>
  <c r="O150" i="1"/>
  <c r="O147" i="1"/>
  <c r="O141" i="1"/>
  <c r="O146" i="1"/>
  <c r="O142" i="1"/>
  <c r="O145" i="1"/>
  <c r="O143" i="1"/>
  <c r="O144" i="1"/>
  <c r="O149" i="1"/>
  <c r="C34" i="4"/>
  <c r="C37" i="4"/>
  <c r="C38" i="4"/>
  <c r="B97" i="4"/>
  <c r="O137" i="1"/>
  <c r="O136" i="1"/>
  <c r="O135" i="1"/>
  <c r="O134" i="1"/>
  <c r="O133" i="1"/>
  <c r="O132" i="1"/>
  <c r="O131" i="1"/>
  <c r="O130" i="1"/>
  <c r="O129" i="1"/>
  <c r="C102" i="4"/>
  <c r="C39" i="4"/>
  <c r="C103" i="4"/>
  <c r="C35" i="4"/>
  <c r="C49" i="4"/>
  <c r="C10" i="4"/>
  <c r="D55" i="5" s="1"/>
  <c r="C32" i="4"/>
  <c r="C54" i="4"/>
  <c r="C109" i="4" s="1"/>
  <c r="C15" i="4"/>
  <c r="B108" i="4"/>
  <c r="C36" i="4"/>
  <c r="C40" i="4"/>
  <c r="C46" i="4"/>
  <c r="C7" i="4"/>
  <c r="D52" i="5" s="1"/>
  <c r="C51" i="4"/>
  <c r="C12" i="4"/>
  <c r="C47" i="4"/>
  <c r="C8" i="4"/>
  <c r="B98" i="4"/>
  <c r="B107" i="4"/>
  <c r="C53" i="4"/>
  <c r="C14" i="4"/>
  <c r="C50" i="4"/>
  <c r="C11" i="4"/>
  <c r="D56" i="5" s="1"/>
  <c r="C45" i="4"/>
  <c r="C6" i="4"/>
  <c r="C33" i="4"/>
  <c r="C41" i="4"/>
  <c r="C99" i="4" s="1"/>
  <c r="C48" i="4"/>
  <c r="C52" i="4"/>
  <c r="C13" i="4"/>
  <c r="O121" i="1"/>
  <c r="O118" i="1"/>
  <c r="O120" i="1"/>
  <c r="O119" i="1"/>
  <c r="O126" i="1"/>
  <c r="O125" i="1"/>
  <c r="O124" i="1"/>
  <c r="O123" i="1"/>
  <c r="O122" i="1"/>
  <c r="O117" i="1"/>
  <c r="O114" i="1"/>
  <c r="O109" i="1"/>
  <c r="O106" i="1"/>
  <c r="O105" i="1"/>
  <c r="O101" i="1"/>
  <c r="D94" i="4" s="1"/>
  <c r="O99" i="1"/>
  <c r="O98" i="1"/>
  <c r="O97" i="1"/>
  <c r="O95" i="1"/>
  <c r="O94" i="1"/>
  <c r="O93" i="1"/>
  <c r="O92" i="1"/>
  <c r="O107" i="1"/>
  <c r="O113" i="1"/>
  <c r="O112" i="1"/>
  <c r="O111" i="1"/>
  <c r="O110" i="1"/>
  <c r="O108" i="1"/>
  <c r="O89" i="1"/>
  <c r="O88" i="1"/>
  <c r="O87" i="1"/>
  <c r="O86" i="1"/>
  <c r="O85" i="1"/>
  <c r="O84" i="1"/>
  <c r="O83" i="1"/>
  <c r="O82" i="1"/>
  <c r="O81" i="1"/>
  <c r="O80" i="1"/>
  <c r="O77" i="1"/>
  <c r="O74" i="1"/>
  <c r="O73" i="1"/>
  <c r="O72" i="1"/>
  <c r="O71" i="1"/>
  <c r="O70" i="1"/>
  <c r="O69" i="1"/>
  <c r="O68" i="1"/>
  <c r="O76" i="1"/>
  <c r="O75" i="1"/>
  <c r="P65" i="1"/>
  <c r="E17" i="1"/>
  <c r="E46" i="5" l="1"/>
  <c r="C70" i="5"/>
  <c r="C72" i="5"/>
  <c r="C16" i="4"/>
  <c r="C55" i="4"/>
  <c r="C42" i="4"/>
  <c r="B29" i="4"/>
  <c r="E33" i="5"/>
  <c r="E34" i="5" s="1"/>
  <c r="D36" i="4"/>
  <c r="U127" i="1"/>
  <c r="V122" i="1"/>
  <c r="V126" i="1"/>
  <c r="V121" i="1"/>
  <c r="V124" i="1"/>
  <c r="V120" i="1"/>
  <c r="V117" i="1"/>
  <c r="V125" i="1"/>
  <c r="V118" i="1"/>
  <c r="V123" i="1"/>
  <c r="V119" i="1"/>
  <c r="E64" i="5"/>
  <c r="E48" i="5"/>
  <c r="H48" i="5" s="1"/>
  <c r="E16" i="6" s="1"/>
  <c r="D9" i="4"/>
  <c r="E54" i="5" s="1"/>
  <c r="C45" i="5"/>
  <c r="E66" i="5"/>
  <c r="E67" i="5"/>
  <c r="D39" i="5"/>
  <c r="D45" i="5" s="1"/>
  <c r="E65" i="5"/>
  <c r="D68" i="5"/>
  <c r="D112" i="5" s="1"/>
  <c r="C84" i="5"/>
  <c r="C27" i="4"/>
  <c r="D59" i="5"/>
  <c r="C24" i="4"/>
  <c r="C25" i="4"/>
  <c r="D57" i="5"/>
  <c r="C26" i="4"/>
  <c r="D58" i="5"/>
  <c r="C28" i="4"/>
  <c r="D60" i="5"/>
  <c r="C109" i="5"/>
  <c r="C61" i="5"/>
  <c r="C89" i="5"/>
  <c r="C22" i="4"/>
  <c r="C19" i="4"/>
  <c r="D51" i="5"/>
  <c r="C21" i="4"/>
  <c r="D53" i="5"/>
  <c r="C20" i="4"/>
  <c r="P150" i="1"/>
  <c r="F33" i="5" s="1"/>
  <c r="F34" i="5" s="1"/>
  <c r="D34" i="4"/>
  <c r="D35" i="4"/>
  <c r="D33" i="4"/>
  <c r="C23" i="4"/>
  <c r="D37" i="4"/>
  <c r="D38" i="4"/>
  <c r="C98" i="4"/>
  <c r="D40" i="4"/>
  <c r="D41" i="4"/>
  <c r="D99" i="4" s="1"/>
  <c r="D32" i="4"/>
  <c r="D102" i="4"/>
  <c r="D103" i="4"/>
  <c r="P96" i="1"/>
  <c r="P137" i="1"/>
  <c r="P136" i="1"/>
  <c r="P135" i="1"/>
  <c r="P134" i="1"/>
  <c r="P133" i="1"/>
  <c r="P132" i="1"/>
  <c r="P131" i="1"/>
  <c r="P130" i="1"/>
  <c r="P129" i="1"/>
  <c r="C107" i="4"/>
  <c r="D11" i="4"/>
  <c r="E56" i="5" s="1"/>
  <c r="D50" i="4"/>
  <c r="D15" i="4"/>
  <c r="D54" i="4"/>
  <c r="D109" i="4" s="1"/>
  <c r="C97" i="4"/>
  <c r="D13" i="4"/>
  <c r="D52" i="4"/>
  <c r="D45" i="4"/>
  <c r="D6" i="4"/>
  <c r="C108" i="4"/>
  <c r="D8" i="4"/>
  <c r="D47" i="4"/>
  <c r="D49" i="4"/>
  <c r="D10" i="4"/>
  <c r="E55" i="5" s="1"/>
  <c r="D12" i="4"/>
  <c r="D51" i="4"/>
  <c r="D39" i="4"/>
  <c r="D48" i="4"/>
  <c r="D53" i="4"/>
  <c r="D14" i="4"/>
  <c r="D7" i="4"/>
  <c r="E52" i="5" s="1"/>
  <c r="D46" i="4"/>
  <c r="P126" i="1"/>
  <c r="P125" i="1"/>
  <c r="P124" i="1"/>
  <c r="P123" i="1"/>
  <c r="P122" i="1"/>
  <c r="P117" i="1"/>
  <c r="P121" i="1"/>
  <c r="P118" i="1"/>
  <c r="P120" i="1"/>
  <c r="P119" i="1"/>
  <c r="P114" i="1"/>
  <c r="P113" i="1"/>
  <c r="P112" i="1"/>
  <c r="P111" i="1"/>
  <c r="P110" i="1"/>
  <c r="P109" i="1"/>
  <c r="P108" i="1"/>
  <c r="P106" i="1"/>
  <c r="P105" i="1"/>
  <c r="P101" i="1"/>
  <c r="E94" i="4" s="1"/>
  <c r="P99" i="1"/>
  <c r="P98" i="1"/>
  <c r="P97" i="1"/>
  <c r="P95" i="1"/>
  <c r="P94" i="1"/>
  <c r="P93" i="1"/>
  <c r="P92" i="1"/>
  <c r="P107" i="1"/>
  <c r="P89" i="1"/>
  <c r="P88" i="1"/>
  <c r="P87" i="1"/>
  <c r="P86" i="1"/>
  <c r="P85" i="1"/>
  <c r="P84" i="1"/>
  <c r="P83" i="1"/>
  <c r="P82" i="1"/>
  <c r="P81" i="1"/>
  <c r="P80" i="1"/>
  <c r="P77" i="1"/>
  <c r="P74" i="1"/>
  <c r="E38" i="4" s="1"/>
  <c r="P73" i="1"/>
  <c r="P72" i="1"/>
  <c r="P71" i="1"/>
  <c r="P70" i="1"/>
  <c r="P69" i="1"/>
  <c r="P68" i="1"/>
  <c r="P76" i="1"/>
  <c r="P75" i="1"/>
  <c r="F17" i="1"/>
  <c r="C102" i="5" l="1"/>
  <c r="C105" i="5" s="1"/>
  <c r="F46" i="5"/>
  <c r="H46" i="5" s="1"/>
  <c r="H10" i="9"/>
  <c r="G10" i="9"/>
  <c r="H33" i="5"/>
  <c r="D72" i="5"/>
  <c r="C100" i="5"/>
  <c r="C71" i="5"/>
  <c r="E92" i="4"/>
  <c r="D55" i="4"/>
  <c r="D42" i="4"/>
  <c r="C29" i="4"/>
  <c r="D16" i="4"/>
  <c r="E33" i="4"/>
  <c r="D109" i="5"/>
  <c r="D89" i="5"/>
  <c r="C36" i="5"/>
  <c r="V127" i="1"/>
  <c r="W118" i="1"/>
  <c r="W123" i="1"/>
  <c r="W124" i="1"/>
  <c r="W119" i="1"/>
  <c r="W117" i="1"/>
  <c r="W125" i="1"/>
  <c r="W121" i="1"/>
  <c r="W120" i="1"/>
  <c r="W122" i="1"/>
  <c r="W126" i="1"/>
  <c r="E68" i="5"/>
  <c r="E112" i="5" s="1"/>
  <c r="F67" i="5"/>
  <c r="F65" i="5"/>
  <c r="F66" i="5"/>
  <c r="E37" i="4"/>
  <c r="F64" i="5"/>
  <c r="D43" i="5"/>
  <c r="E9" i="4"/>
  <c r="F54" i="5" s="1"/>
  <c r="D27" i="4"/>
  <c r="E59" i="5"/>
  <c r="D70" i="5"/>
  <c r="D25" i="4"/>
  <c r="E57" i="5"/>
  <c r="D28" i="4"/>
  <c r="E60" i="5"/>
  <c r="D24" i="4"/>
  <c r="D84" i="5"/>
  <c r="C110" i="5"/>
  <c r="D23" i="4"/>
  <c r="D26" i="4"/>
  <c r="E58" i="5"/>
  <c r="D61" i="5"/>
  <c r="F45" i="5"/>
  <c r="E39" i="5"/>
  <c r="H39" i="5" s="1"/>
  <c r="D20" i="4"/>
  <c r="D22" i="4"/>
  <c r="D21" i="4"/>
  <c r="E53" i="5"/>
  <c r="D19" i="4"/>
  <c r="E51" i="5"/>
  <c r="D97" i="4"/>
  <c r="E32" i="4"/>
  <c r="E34" i="4"/>
  <c r="E35" i="4"/>
  <c r="E36" i="4"/>
  <c r="E40" i="4"/>
  <c r="E41" i="4"/>
  <c r="E99" i="4" s="1"/>
  <c r="D98" i="4"/>
  <c r="E102" i="4"/>
  <c r="E103" i="4"/>
  <c r="E10" i="4"/>
  <c r="F55" i="5" s="1"/>
  <c r="E49" i="4"/>
  <c r="D107" i="4"/>
  <c r="E45" i="4"/>
  <c r="E6" i="4"/>
  <c r="E54" i="4"/>
  <c r="E109" i="4" s="1"/>
  <c r="E15" i="4"/>
  <c r="E46" i="4"/>
  <c r="E7" i="4"/>
  <c r="F52" i="5" s="1"/>
  <c r="E51" i="4"/>
  <c r="E12" i="4"/>
  <c r="D108" i="4"/>
  <c r="E14" i="4"/>
  <c r="E53" i="4"/>
  <c r="E50" i="4"/>
  <c r="E11" i="4"/>
  <c r="F56" i="5" s="1"/>
  <c r="E39" i="4"/>
  <c r="E47" i="4"/>
  <c r="E8" i="4"/>
  <c r="E48" i="4"/>
  <c r="E13" i="4"/>
  <c r="E52" i="4"/>
  <c r="C101" i="5" l="1"/>
  <c r="C104" i="5" s="1"/>
  <c r="C103" i="5"/>
  <c r="G27" i="9" s="1"/>
  <c r="D102" i="5"/>
  <c r="D105" i="5" s="1"/>
  <c r="G18" i="9"/>
  <c r="G26" i="9"/>
  <c r="D71" i="5"/>
  <c r="D101" i="5" s="1"/>
  <c r="D104" i="5" s="1"/>
  <c r="B3" i="1"/>
  <c r="E72" i="5"/>
  <c r="E55" i="4"/>
  <c r="E42" i="4"/>
  <c r="D29" i="4"/>
  <c r="E16" i="4"/>
  <c r="W127" i="1"/>
  <c r="E36" i="5" s="1"/>
  <c r="F68" i="5"/>
  <c r="F112" i="5" s="1"/>
  <c r="H112" i="5" s="1"/>
  <c r="B34" i="6" s="1"/>
  <c r="D100" i="5"/>
  <c r="D103" i="5" s="1"/>
  <c r="E84" i="5"/>
  <c r="E26" i="4"/>
  <c r="F58" i="5"/>
  <c r="H58" i="5" s="1"/>
  <c r="E26" i="6" s="1"/>
  <c r="E27" i="4"/>
  <c r="F59" i="5"/>
  <c r="H59" i="5" s="1"/>
  <c r="E27" i="6" s="1"/>
  <c r="E24" i="4"/>
  <c r="H56" i="5"/>
  <c r="E24" i="6" s="1"/>
  <c r="E23" i="4"/>
  <c r="H55" i="5"/>
  <c r="E23" i="6" s="1"/>
  <c r="E70" i="5"/>
  <c r="D110" i="5"/>
  <c r="E25" i="4"/>
  <c r="F57" i="5"/>
  <c r="E28" i="4"/>
  <c r="F60" i="5"/>
  <c r="H60" i="5" s="1"/>
  <c r="E28" i="6" s="1"/>
  <c r="E109" i="5"/>
  <c r="E61" i="5"/>
  <c r="E89" i="5"/>
  <c r="E43" i="5"/>
  <c r="E45" i="5"/>
  <c r="E22" i="4"/>
  <c r="H54" i="5"/>
  <c r="E22" i="6" s="1"/>
  <c r="E21" i="4"/>
  <c r="F53" i="5"/>
  <c r="H53" i="5" s="1"/>
  <c r="E21" i="6" s="1"/>
  <c r="E20" i="4"/>
  <c r="H52" i="5"/>
  <c r="E20" i="6" s="1"/>
  <c r="E19" i="4"/>
  <c r="F51" i="5"/>
  <c r="D36" i="5"/>
  <c r="E97" i="4"/>
  <c r="E98" i="4"/>
  <c r="E107" i="4"/>
  <c r="E108" i="4"/>
  <c r="G19" i="9" l="1"/>
  <c r="E102" i="5"/>
  <c r="E105" i="5" s="1"/>
  <c r="H57" i="5"/>
  <c r="E25" i="6" s="1"/>
  <c r="I10" i="9"/>
  <c r="H18" i="9"/>
  <c r="H19" i="9"/>
  <c r="F72" i="5"/>
  <c r="E100" i="5"/>
  <c r="E71" i="5"/>
  <c r="E101" i="5" s="1"/>
  <c r="E104" i="5" s="1"/>
  <c r="E29" i="4"/>
  <c r="H26" i="9"/>
  <c r="H27" i="9"/>
  <c r="H43" i="5"/>
  <c r="E14" i="6" s="1"/>
  <c r="H45" i="5"/>
  <c r="E15" i="6" s="1"/>
  <c r="H34" i="5"/>
  <c r="E13" i="6" s="1"/>
  <c r="F89" i="5"/>
  <c r="H89" i="5" s="1"/>
  <c r="B14" i="6" s="1"/>
  <c r="F109" i="5"/>
  <c r="H109" i="5" s="1"/>
  <c r="B31" i="6" s="1"/>
  <c r="H36" i="5"/>
  <c r="E110" i="5"/>
  <c r="F70" i="5"/>
  <c r="F84" i="5"/>
  <c r="H51" i="5"/>
  <c r="E19" i="6" s="1"/>
  <c r="F61" i="5"/>
  <c r="H61" i="5" s="1"/>
  <c r="E103" i="5" l="1"/>
  <c r="I27" i="9" s="1"/>
  <c r="F102" i="5"/>
  <c r="F105" i="5" s="1"/>
  <c r="H105" i="5" s="1"/>
  <c r="B27" i="6" s="1"/>
  <c r="J10" i="9"/>
  <c r="H106" i="5"/>
  <c r="B28" i="6" s="1"/>
  <c r="F10" i="9" s="1"/>
  <c r="I26" i="9"/>
  <c r="I18" i="9"/>
  <c r="F100" i="5"/>
  <c r="F71" i="5"/>
  <c r="F101" i="5" s="1"/>
  <c r="H101" i="5" s="1"/>
  <c r="B23" i="6" s="1"/>
  <c r="I19" i="9"/>
  <c r="F110" i="5"/>
  <c r="H110" i="5" s="1"/>
  <c r="B32" i="6" s="1"/>
  <c r="H102" i="5" l="1"/>
  <c r="B24" i="6" s="1"/>
  <c r="F103" i="5"/>
  <c r="H103" i="5" s="1"/>
  <c r="B25" i="6" s="1"/>
  <c r="J26" i="9"/>
  <c r="J18" i="9"/>
  <c r="F104" i="5"/>
  <c r="H104" i="5" s="1"/>
  <c r="B26" i="6" s="1"/>
  <c r="J19" i="9"/>
  <c r="F19" i="9"/>
  <c r="F18" i="9"/>
  <c r="H100" i="5"/>
  <c r="B22" i="6" s="1"/>
  <c r="P100" i="1"/>
  <c r="J27" i="9" l="1"/>
  <c r="E85" i="4"/>
  <c r="F80" i="5" s="1"/>
  <c r="E93" i="4"/>
  <c r="F26" i="9"/>
  <c r="F27" i="9"/>
  <c r="F81" i="5" l="1"/>
  <c r="F91" i="5" s="1"/>
  <c r="F94" i="5"/>
  <c r="P138" i="1"/>
  <c r="E104" i="4" l="1"/>
  <c r="F83" i="5" s="1"/>
  <c r="F111" i="5" s="1"/>
  <c r="E87" i="4"/>
  <c r="E89" i="4" s="1"/>
  <c r="F77" i="5" s="1"/>
  <c r="F88" i="5" l="1"/>
  <c r="F78" i="5"/>
  <c r="F90" i="5" s="1"/>
  <c r="F82" i="5"/>
  <c r="F96" i="5" s="1"/>
  <c r="F93" i="5"/>
  <c r="F95" i="5" l="1"/>
  <c r="F92" i="5"/>
  <c r="O138" i="1"/>
  <c r="D87" i="4" s="1"/>
  <c r="O96" i="1"/>
  <c r="O100" i="1"/>
  <c r="D93" i="4" s="1"/>
  <c r="D85" i="4" l="1"/>
  <c r="D89" i="4" s="1"/>
  <c r="D92" i="4"/>
  <c r="D104" i="4"/>
  <c r="E83" i="5" s="1"/>
  <c r="E111" i="5" s="1"/>
  <c r="E77" i="5" l="1"/>
  <c r="E80" i="5"/>
  <c r="E81" i="5" l="1"/>
  <c r="E91" i="5" s="1"/>
  <c r="E94" i="5"/>
  <c r="E88" i="5"/>
  <c r="E78" i="5"/>
  <c r="E90" i="5" s="1"/>
  <c r="E93" i="5"/>
  <c r="E82" i="5"/>
  <c r="E96" i="5" s="1"/>
  <c r="E92" i="5" l="1"/>
  <c r="E95" i="5"/>
  <c r="N96" i="1"/>
  <c r="N138" i="1"/>
  <c r="C87" i="4" s="1"/>
  <c r="N100" i="1"/>
  <c r="C93" i="4" s="1"/>
  <c r="C85" i="4" l="1"/>
  <c r="C89" i="4" s="1"/>
  <c r="C92" i="4"/>
  <c r="C104" i="4"/>
  <c r="D83" i="5" s="1"/>
  <c r="D111" i="5" s="1"/>
  <c r="D77" i="5" l="1"/>
  <c r="D80" i="5"/>
  <c r="D88" i="5" l="1"/>
  <c r="D93" i="5"/>
  <c r="D82" i="5"/>
  <c r="D96" i="5" s="1"/>
  <c r="D78" i="5"/>
  <c r="D90" i="5" s="1"/>
  <c r="D81" i="5"/>
  <c r="D91" i="5" s="1"/>
  <c r="D94" i="5"/>
  <c r="D92" i="5" l="1"/>
  <c r="D95" i="5"/>
  <c r="M96" i="1"/>
  <c r="M100" i="1"/>
  <c r="B93" i="4" s="1"/>
  <c r="M138" i="1"/>
  <c r="B87" i="4" s="1"/>
  <c r="B85" i="4" l="1"/>
  <c r="B89" i="4" s="1"/>
  <c r="B92" i="4"/>
  <c r="B104" i="4"/>
  <c r="C83" i="5" s="1"/>
  <c r="C111" i="5" s="1"/>
  <c r="H111" i="5" s="1"/>
  <c r="B33" i="6" s="1"/>
  <c r="C77" i="5" l="1"/>
  <c r="C80" i="5"/>
  <c r="C81" i="5" l="1"/>
  <c r="C91" i="5" s="1"/>
  <c r="H91" i="5" s="1"/>
  <c r="B16" i="6" s="1"/>
  <c r="C94" i="5"/>
  <c r="H94" i="5" s="1"/>
  <c r="B20" i="6" s="1"/>
  <c r="C88" i="5"/>
  <c r="H88" i="5" s="1"/>
  <c r="B13" i="6" s="1"/>
  <c r="C82" i="5"/>
  <c r="C96" i="5" s="1"/>
  <c r="C93" i="5"/>
  <c r="C78" i="5"/>
  <c r="C90" i="5" s="1"/>
  <c r="H90" i="5" s="1"/>
  <c r="B15" i="6" s="1"/>
  <c r="C92" i="5" l="1"/>
  <c r="H92" i="5" s="1"/>
  <c r="B17" i="6" s="1"/>
  <c r="H96" i="5"/>
  <c r="B10" i="6" s="1"/>
  <c r="H93" i="5"/>
  <c r="B19" i="6" s="1"/>
  <c r="C95" i="5"/>
  <c r="H95" i="5" s="1"/>
  <c r="B9" i="6" s="1"/>
</calcChain>
</file>

<file path=xl/sharedStrings.xml><?xml version="1.0" encoding="utf-8"?>
<sst xmlns="http://schemas.openxmlformats.org/spreadsheetml/2006/main" count="671" uniqueCount="368">
  <si>
    <t>Combined business</t>
  </si>
  <si>
    <t>Total business income</t>
  </si>
  <si>
    <t>Total business costs (See note to right)</t>
  </si>
  <si>
    <t>Labour costs (wages, super, stores)</t>
  </si>
  <si>
    <t>Number of families drawing (not wages)</t>
  </si>
  <si>
    <r>
      <t>Beef business</t>
    </r>
    <r>
      <rPr>
        <sz val="10"/>
        <rFont val="Arial"/>
        <family val="2"/>
      </rPr>
      <t xml:space="preserve"> variable costs </t>
    </r>
  </si>
  <si>
    <t>Data Entry</t>
  </si>
  <si>
    <t>Herd structure</t>
  </si>
  <si>
    <t>(Assume 50-50 split unless actual numbers known)</t>
  </si>
  <si>
    <r>
      <t>Closing numbers</t>
    </r>
    <r>
      <rPr>
        <i/>
        <sz val="10"/>
        <rFont val="Arial"/>
        <family val="2"/>
      </rPr>
      <t xml:space="preserve"> -</t>
    </r>
    <r>
      <rPr>
        <sz val="10"/>
        <rFont val="Arial"/>
        <family val="2"/>
      </rPr>
      <t xml:space="preserve"> Use a date after the last annual weaning round</t>
    </r>
  </si>
  <si>
    <t xml:space="preserve">               Heifers:     Rising 3 Year</t>
  </si>
  <si>
    <t xml:space="preserve">               Spays</t>
  </si>
  <si>
    <t xml:space="preserve">               Cows:       3+ Years</t>
  </si>
  <si>
    <t xml:space="preserve">               Males:      3+ Years    </t>
  </si>
  <si>
    <t>Class of cattle: Description at closing</t>
  </si>
  <si>
    <t>Average</t>
  </si>
  <si>
    <t>weight</t>
  </si>
  <si>
    <t>Value: $/kg</t>
  </si>
  <si>
    <t xml:space="preserve">               Bulls</t>
  </si>
  <si>
    <t>Number spayed during the year</t>
  </si>
  <si>
    <t>Females   Weaners  Prior to Closing</t>
  </si>
  <si>
    <t>Date</t>
  </si>
  <si>
    <t>Buy/Sell</t>
  </si>
  <si>
    <t>Gender</t>
  </si>
  <si>
    <t>Age group</t>
  </si>
  <si>
    <t>Number</t>
  </si>
  <si>
    <t>Av live Wt</t>
  </si>
  <si>
    <t>Total value</t>
  </si>
  <si>
    <t>Transactions: Sale numbers</t>
  </si>
  <si>
    <t>Match any sales with weights and receipts below</t>
  </si>
  <si>
    <r>
      <t>Transactions: Sale weights</t>
    </r>
    <r>
      <rPr>
        <sz val="10"/>
        <rFont val="Arial"/>
        <family val="2"/>
      </rPr>
      <t xml:space="preserve"> - Average for each group</t>
    </r>
  </si>
  <si>
    <r>
      <t>Transactions: Sale receipts</t>
    </r>
    <r>
      <rPr>
        <sz val="10"/>
        <rFont val="Arial"/>
        <family val="2"/>
      </rPr>
      <t xml:space="preserve"> - Total for each group</t>
    </r>
  </si>
  <si>
    <t>Transactions: Numbers purchased</t>
  </si>
  <si>
    <t>Match any purchases with weights and receipts below</t>
  </si>
  <si>
    <r>
      <t>Transactions: Purchase weights</t>
    </r>
    <r>
      <rPr>
        <sz val="10"/>
        <rFont val="Arial"/>
        <family val="2"/>
      </rPr>
      <t xml:space="preserve"> - Average for each group</t>
    </r>
  </si>
  <si>
    <r>
      <t>Transactions: Purchase costs</t>
    </r>
    <r>
      <rPr>
        <sz val="10"/>
        <rFont val="Arial"/>
        <family val="2"/>
      </rPr>
      <t xml:space="preserve"> - Total for each group</t>
    </r>
  </si>
  <si>
    <t>Heifer Age at Joining</t>
  </si>
  <si>
    <t>(Can be financial year or cattle year)</t>
  </si>
  <si>
    <t>Closing date (DD-MM-YY)</t>
  </si>
  <si>
    <t xml:space="preserve"> Sales &amp; Purchases Entry</t>
  </si>
  <si>
    <t>Sell</t>
  </si>
  <si>
    <t>Buy</t>
  </si>
  <si>
    <t>Female</t>
  </si>
  <si>
    <t>Male</t>
  </si>
  <si>
    <t>Calves &amp; Weaners</t>
  </si>
  <si>
    <t>Spays</t>
  </si>
  <si>
    <t>3 Years +</t>
  </si>
  <si>
    <t>Bulls</t>
  </si>
  <si>
    <t>Rising 2</t>
  </si>
  <si>
    <t>Rising 3</t>
  </si>
  <si>
    <t>Variable costs calulator: If required</t>
  </si>
  <si>
    <t>Animal health</t>
  </si>
  <si>
    <t>Vaccines</t>
  </si>
  <si>
    <t>Medications</t>
  </si>
  <si>
    <t>Veterinary fees</t>
  </si>
  <si>
    <t>Other</t>
  </si>
  <si>
    <t>Contract services</t>
  </si>
  <si>
    <t>Mustering</t>
  </si>
  <si>
    <t>Between station cattle movements</t>
  </si>
  <si>
    <t>Transport</t>
  </si>
  <si>
    <t>Agistment paid</t>
  </si>
  <si>
    <t>Selling costs</t>
  </si>
  <si>
    <t>Levies</t>
  </si>
  <si>
    <t>Yard dues</t>
  </si>
  <si>
    <t>Commissions</t>
  </si>
  <si>
    <t>Cattle feed</t>
  </si>
  <si>
    <t>Hay</t>
  </si>
  <si>
    <t>Supplements</t>
  </si>
  <si>
    <t>Associated freight</t>
  </si>
  <si>
    <t>Calculator for adjusted overheads</t>
  </si>
  <si>
    <t>Total overheads</t>
  </si>
  <si>
    <t>Interest</t>
  </si>
  <si>
    <t>Family drawings</t>
  </si>
  <si>
    <t>Labour</t>
  </si>
  <si>
    <t>Depreciation</t>
  </si>
  <si>
    <t>Adjusting variable costs for a single property within a multi-property beef business</t>
  </si>
  <si>
    <t>All places AE/cattle</t>
  </si>
  <si>
    <t>AE/cattle for one place</t>
  </si>
  <si>
    <t>All places Variable costs</t>
  </si>
  <si>
    <t>Calculators</t>
  </si>
  <si>
    <t>Weaners close(y-1)+Ylg Purchases-Ylg Sales-Ylg Spays-Heifers 2yo</t>
  </si>
  <si>
    <t>Heifers 2yo  close(y-1)+Purchases-Sales-Spays-Heifers 3yo</t>
  </si>
  <si>
    <t>Young &amp; mature cows close(y-1)+Purchases-Sales-Spays-Mature cows</t>
  </si>
  <si>
    <t>Spays close(y-1)+Purchases-Sales-Spays</t>
  </si>
  <si>
    <t>Weaners close(y-1)+Purchases-Sales-Males 2yo</t>
  </si>
  <si>
    <t>Males 2yo close(y-1)+Purchases-Sales-Males 3yo</t>
  </si>
  <si>
    <t>Males 2+yo close(y-1)+Purchases-Sales-Males 3+yo</t>
  </si>
  <si>
    <t>Bulls close(y-1)+Purchase-Sales-Bulls</t>
  </si>
  <si>
    <t>Opening Female Weaners+Purchases-Sales-Spays-Closing Female Weaners</t>
  </si>
  <si>
    <t>Opening Male Weaners+Purchases-Sales-Closing Female Weaners</t>
  </si>
  <si>
    <t xml:space="preserve">               Yearlings: Rising 2 Year</t>
  </si>
  <si>
    <t xml:space="preserve">               Yearlings:  Rising 2</t>
  </si>
  <si>
    <t xml:space="preserve">               Heifers:     Rising 3</t>
  </si>
  <si>
    <t>Males      Weaners:  Rising 1</t>
  </si>
  <si>
    <t xml:space="preserve">               Yearlings: Rising 2   </t>
  </si>
  <si>
    <t xml:space="preserve">               Males:      Rising 3  </t>
  </si>
  <si>
    <t>Females  Weaners:   Rising 1</t>
  </si>
  <si>
    <t>Deaths</t>
  </si>
  <si>
    <t>Value of mortalities</t>
  </si>
  <si>
    <t>Females  Calves &amp; Weaners</t>
  </si>
  <si>
    <t>Males      Calves &amp; Weaners</t>
  </si>
  <si>
    <t>Mathematics</t>
  </si>
  <si>
    <t>Number of deaths * $/kg * Weight</t>
  </si>
  <si>
    <t>Total sale weights - kg</t>
  </si>
  <si>
    <t>Total purchase weights - kg</t>
  </si>
  <si>
    <t>Number of Sales * Average Sale Weight</t>
  </si>
  <si>
    <t>Number of Purchases * Average Purchase Weight</t>
  </si>
  <si>
    <t>Closing Inventory Value</t>
  </si>
  <si>
    <t>Closing Number * $/kg * Average Weight</t>
  </si>
  <si>
    <t>Gross Profit</t>
  </si>
  <si>
    <t>Sales</t>
  </si>
  <si>
    <t>Total</t>
  </si>
  <si>
    <t>Females</t>
  </si>
  <si>
    <t>Males excl. Bulls</t>
  </si>
  <si>
    <t>Sum of Sales</t>
  </si>
  <si>
    <t>Opening Inventory Value</t>
  </si>
  <si>
    <t>Sum of Purchases</t>
  </si>
  <si>
    <t>Inventory Change + Sales - Purchases</t>
  </si>
  <si>
    <t>Sales kg</t>
  </si>
  <si>
    <t>Sales Value</t>
  </si>
  <si>
    <t>Sum of Female Sales</t>
  </si>
  <si>
    <t>Sum of Male Sales</t>
  </si>
  <si>
    <t>Sum of Bull Sales</t>
  </si>
  <si>
    <t>Sum of Females Sales (kg)</t>
  </si>
  <si>
    <t>Sum of Male Sales (kg)</t>
  </si>
  <si>
    <t>Sum of Bull Sales (kg)</t>
  </si>
  <si>
    <t>Purchase Value</t>
  </si>
  <si>
    <t>Sum of female purchases</t>
  </si>
  <si>
    <t>Sum of male purchases</t>
  </si>
  <si>
    <t>Bull purchases</t>
  </si>
  <si>
    <t>Purchase kg</t>
  </si>
  <si>
    <t>Sum of female purchases (kg)</t>
  </si>
  <si>
    <t>Sum of male purchases (kg)</t>
  </si>
  <si>
    <t>Bull purchases (kg)</t>
  </si>
  <si>
    <t>Value $/Head</t>
  </si>
  <si>
    <t>Weaner weight</t>
  </si>
  <si>
    <t>Female weaners</t>
  </si>
  <si>
    <t>Male weaners</t>
  </si>
  <si>
    <t>Av Value / Head</t>
  </si>
  <si>
    <t>AE rating/animal used</t>
  </si>
  <si>
    <t>AE = Adult Equivalent</t>
  </si>
  <si>
    <t>AE = Feed intake capacity of a 450 kg steer at maintenance</t>
  </si>
  <si>
    <t>AE = Weight entered / 450</t>
  </si>
  <si>
    <t>Summary Calculations</t>
  </si>
  <si>
    <t>Note: Results should not be interpreted until data entry is complete</t>
  </si>
  <si>
    <t xml:space="preserve">Average </t>
  </si>
  <si>
    <t>Adult Equivalent Table</t>
  </si>
  <si>
    <t>Adult equivalents</t>
  </si>
  <si>
    <t>AE's Sold</t>
  </si>
  <si>
    <t>% Change (Closing AE)</t>
  </si>
  <si>
    <t>Breeding-age females</t>
  </si>
  <si>
    <t>At Closing (retained)</t>
  </si>
  <si>
    <t>Mated</t>
  </si>
  <si>
    <t>Estimated branding rate (cows mated)</t>
  </si>
  <si>
    <t>Estimated weaning rate (cows mated)</t>
  </si>
  <si>
    <t>Estimated branding rate (cows retained)</t>
  </si>
  <si>
    <t>Estimated weaning rate (cows retained)</t>
  </si>
  <si>
    <t>Herd performance calculations</t>
  </si>
  <si>
    <t>Enter 1 if mate yearlings, i.e., 6 months after weaning - High production regions</t>
  </si>
  <si>
    <t>Enter 2 if mate 18 months after weaning - Much of north Australia</t>
  </si>
  <si>
    <t>Enter 3 if mate, or most heifers conceive for the first time, 2.5 years after weaning - Lowest production regions</t>
  </si>
  <si>
    <t>All years</t>
  </si>
  <si>
    <t>AE rating * Number</t>
  </si>
  <si>
    <t>Sum of AEs</t>
  </si>
  <si>
    <t>Heifers as replacements</t>
  </si>
  <si>
    <t>Maiden heifers/(Half of calves weaned previous year+ Purchased weaner &amp; yearling heifers into the group)</t>
  </si>
  <si>
    <t>Calves branded / Cows &amp; heifers previous year at close plus those sold previous year</t>
  </si>
  <si>
    <t>(Weaners at close-Weaners bought + Weaners sold) / Cows &amp; heifers previous year at close plus those sold previous year</t>
  </si>
  <si>
    <t>Calves branded / Cows &amp; heifers previous year at close</t>
  </si>
  <si>
    <t>(Weaners at close-Weaners bought + Weaners sold) / Cows &amp; heifers previous year at close</t>
  </si>
  <si>
    <t>Mortality rate - % of numbers in previous year</t>
  </si>
  <si>
    <t>Weaners lost/(Weaners + Weaners bought-Spayed weaners)</t>
  </si>
  <si>
    <t>Heifer 1-2yo lost/(Weaner(y-1)-Heifers 1-2yo spayed + Heifers 1-2yo purchased)</t>
  </si>
  <si>
    <t>Heifers 2-3yo lost/(Heifers 1-2yo(y-1)-Heifers 2-3yo spayed + Heifers 2-3yo purchased)</t>
  </si>
  <si>
    <t>Cows lost/(Heifers 3yo&amp;Cows (year-1)-Cows spayed + Cows purchased)</t>
  </si>
  <si>
    <t>Spays lost/(Spays (year-1)+Spayed)</t>
  </si>
  <si>
    <t>Weaners lost/(Weaners + Weaners bought)</t>
  </si>
  <si>
    <t>Males 1-2yo lost/(Weaner(y-1)+Males 1-2yo purchased)</t>
  </si>
  <si>
    <t>Males 2-3yo lost/(Males 1-2yo(y-1)+Males 2-3yo purchased)</t>
  </si>
  <si>
    <t>Males 3+yo lost/(Males 2+yo(y-1)+Males 3+yo purchased)</t>
  </si>
  <si>
    <t>Bulls lost/(Bulls (year-1)+Bulls purchased)</t>
  </si>
  <si>
    <t>(Less interest,drawings,labour; Plus depreciation)</t>
  </si>
  <si>
    <t>(Calculator on separator spreadsheet if required)</t>
  </si>
  <si>
    <t>Cattle traded and weaned</t>
  </si>
  <si>
    <t>Number of male cattle sold</t>
  </si>
  <si>
    <t>Number of male cattle purchased</t>
  </si>
  <si>
    <t>Number of female cattle sold</t>
  </si>
  <si>
    <t>Number of female cattle purchased</t>
  </si>
  <si>
    <t>Net cattle sales (Number)</t>
  </si>
  <si>
    <t>Weight increment in herd</t>
  </si>
  <si>
    <t>Steers and bulls sold</t>
  </si>
  <si>
    <t>Steers and bulls purchased</t>
  </si>
  <si>
    <t>Females sold</t>
  </si>
  <si>
    <t>Females purchased</t>
  </si>
  <si>
    <t>Cattle sales - Cattle purchases</t>
  </si>
  <si>
    <t>Change in herd AEs from previous year*450</t>
  </si>
  <si>
    <t>Financial data calculations</t>
  </si>
  <si>
    <t>Gross profit</t>
  </si>
  <si>
    <t>Gross margin</t>
  </si>
  <si>
    <t>Cattle business costs</t>
  </si>
  <si>
    <t>Overhead costs</t>
  </si>
  <si>
    <t>Cattle earnings before interest &amp; tax (EBIT)</t>
  </si>
  <si>
    <t>Bull purchases - bull sales ($)</t>
  </si>
  <si>
    <t>Estimated value of mortalities</t>
  </si>
  <si>
    <t>From Livestock trading calculations</t>
  </si>
  <si>
    <t>Gross profit - Variable costs</t>
  </si>
  <si>
    <t>Cattle business costs - Variable costs</t>
  </si>
  <si>
    <t>Gross profit - Cost of production</t>
  </si>
  <si>
    <t>Bull purchases - Bull sales</t>
  </si>
  <si>
    <t>Sum of mortality values from Livestock trading calculations</t>
  </si>
  <si>
    <t>Pro rata: (Cattle sales) / (Total business income) * Total business costs + Standardised Labour</t>
  </si>
  <si>
    <t>Family Labour costs</t>
  </si>
  <si>
    <t>$60,000 for family 1 drawing and $45,00 for each other family drawing</t>
  </si>
  <si>
    <t>Financial Key performance indicators</t>
  </si>
  <si>
    <t>Primary</t>
  </si>
  <si>
    <t>Variable costs / 450 kg animal</t>
  </si>
  <si>
    <t>Gross Margin / 450 kg animal</t>
  </si>
  <si>
    <t>Overhead costs / 450 kg animal</t>
  </si>
  <si>
    <t>EBIT / 450 kg animal</t>
  </si>
  <si>
    <t>Cost of production / kg produced</t>
  </si>
  <si>
    <t>Operating margin / kg produced</t>
  </si>
  <si>
    <t xml:space="preserve">Return on Cattle Capital </t>
  </si>
  <si>
    <t>Closing</t>
  </si>
  <si>
    <t>Purchases</t>
  </si>
  <si>
    <t>Opening</t>
  </si>
  <si>
    <t>As per KPI</t>
  </si>
  <si>
    <t>Herd Key Performance Indicators</t>
  </si>
  <si>
    <t>Mortality effect on sales ($/kg sold)</t>
  </si>
  <si>
    <t>Production efficiency (kg / kg)</t>
  </si>
  <si>
    <t>Breeding cattle production efficiency (kg/kg)</t>
  </si>
  <si>
    <t>Steer herd production efficiency (kg/kg)</t>
  </si>
  <si>
    <t>Weaner production (kg / cow)</t>
  </si>
  <si>
    <t>Number of weaners * Av weight of weaners / Closing number of cows</t>
  </si>
  <si>
    <t>Labour / 450 kg animal</t>
  </si>
  <si>
    <t>Labour / kg produced</t>
  </si>
  <si>
    <t>Bull (costs - puchases) / Weaner</t>
  </si>
  <si>
    <t>Female sales / Total sales</t>
  </si>
  <si>
    <t>Secondary Performance Indicators</t>
  </si>
  <si>
    <t>Kg beef produced / 450 kg animal</t>
  </si>
  <si>
    <t>Kg beef produced / AE Run</t>
  </si>
  <si>
    <t>Mortality (Herd)</t>
  </si>
  <si>
    <t>kg beef produced per AE / 450</t>
  </si>
  <si>
    <t>EBIT /  Value of AE Run (Closing + Sales)</t>
  </si>
  <si>
    <r>
      <t xml:space="preserve">$/kg </t>
    </r>
    <r>
      <rPr>
        <sz val="9"/>
        <rFont val="Arial"/>
        <family val="2"/>
      </rPr>
      <t>produced</t>
    </r>
  </si>
  <si>
    <t>Summary Results</t>
  </si>
  <si>
    <t>Key Performance Indicators</t>
  </si>
  <si>
    <t>Bottom line</t>
  </si>
  <si>
    <t>Herd stats</t>
  </si>
  <si>
    <t>Herd size (adult equivalents)</t>
  </si>
  <si>
    <t>Branding rate</t>
  </si>
  <si>
    <t>Weaning rate</t>
  </si>
  <si>
    <t>Income / kg LW produced</t>
  </si>
  <si>
    <t>Mortality rates</t>
  </si>
  <si>
    <t>Cost of production / kg LW prod</t>
  </si>
  <si>
    <t>Heifer calves &amp; weaners</t>
  </si>
  <si>
    <t>Heifers: Yearlings 1-2 years</t>
  </si>
  <si>
    <t>Heifers: 2-3 years</t>
  </si>
  <si>
    <t>Kg beef / 450 kg animal</t>
  </si>
  <si>
    <t>Cows: 3+ years</t>
  </si>
  <si>
    <t>Brdr herd: kg beef / 450 kg animal</t>
  </si>
  <si>
    <t>Steer herd: kg beef / 450 kg animal</t>
  </si>
  <si>
    <t>Male calves &amp; weaners</t>
  </si>
  <si>
    <t>Production efficiency (kg/kg)</t>
  </si>
  <si>
    <t>Males: Yearlings 1-2 years</t>
  </si>
  <si>
    <t>Brdr herd prod efficiency (kg/kg)</t>
  </si>
  <si>
    <t>Males: 2-3 years</t>
  </si>
  <si>
    <t>Steer herd prod efficiency (kg/kg)</t>
  </si>
  <si>
    <t>Males: 3+ years</t>
  </si>
  <si>
    <t>Weaner production (kg/cow)</t>
  </si>
  <si>
    <t>Secondary</t>
  </si>
  <si>
    <t>Labour / kg LW produced</t>
  </si>
  <si>
    <t>Bull costs / Weaner</t>
  </si>
  <si>
    <t>Female / Total sales</t>
  </si>
  <si>
    <t>Note: For annual performance, see column H in the "Summary calculations" sheet</t>
  </si>
  <si>
    <t xml:space="preserve">Region </t>
  </si>
  <si>
    <t>Southern Forest</t>
  </si>
  <si>
    <t>Central Forest</t>
  </si>
  <si>
    <t>Northern Downs</t>
  </si>
  <si>
    <t>Northern Forest</t>
  </si>
  <si>
    <t>Upper</t>
  </si>
  <si>
    <t>Lower</t>
  </si>
  <si>
    <t>1. Use at your own risk</t>
  </si>
  <si>
    <t>2. You accept sole responsibility and risk associated with the use and results of the Software.</t>
  </si>
  <si>
    <t>3. You are responsible for determining that the Software is suitable for your own use or purpose.</t>
  </si>
  <si>
    <t>a. the accuracy, completeness, currency or suitability for your purpose of the Software or information in the Software or that reasonable care has been taken in its preparation;</t>
  </si>
  <si>
    <t>b. the non-infringement of third party rights; and</t>
  </si>
  <si>
    <t>c. the absence of errors, defects, viruses or other contaminating or destructive properties in the Tool or data.</t>
  </si>
  <si>
    <t>7. Any variation to this licence must be in writing signed by both parties.</t>
  </si>
  <si>
    <t>8. Any term which is held to be illegal, invalid or unenforceable will be severable and will not affect or impair the legality, validity or enforceability of the remaining terms.</t>
  </si>
  <si>
    <t>9. This licence is governed by the laws of the State of Queensland, Australia.</t>
  </si>
  <si>
    <t>10. In this licence:</t>
  </si>
  <si>
    <t>a. headings are for convenience only and do not affect interpretation; and</t>
  </si>
  <si>
    <t>b. unless expressly stated otherwise, "includes" in any form is not a word of limitation.</t>
  </si>
  <si>
    <t>Use of the spreadsheet constitutes acceptance of these terms and conditions.</t>
  </si>
  <si>
    <t>Terms &amp; Conditions</t>
  </si>
  <si>
    <t>The BRICK and its calculation of Key Performance Indicators</t>
  </si>
  <si>
    <t>The BRICK</t>
  </si>
  <si>
    <t>Beef - Rough Indication Calculator of KPIs</t>
  </si>
  <si>
    <t>Built by as part of the Cash Cow project (MLA, UQ, NT DoR, DEEDI Qld, OutCross Pty Ltd)</t>
  </si>
  <si>
    <t>Using the BRICK</t>
  </si>
  <si>
    <t>The method is to enter the data requested into the "Data Entry" sheet</t>
  </si>
  <si>
    <t>The data necessary to conduct this analysis will take a couple of hours to compile</t>
  </si>
  <si>
    <t>It is very difficult to analyse the performance of a beef business with any less than the data requested</t>
  </si>
  <si>
    <t>A recommended source for financial data is tax returns for at least the past 3 years</t>
  </si>
  <si>
    <t>Herd inventory and transaction data may require a bit more homework</t>
  </si>
  <si>
    <t>Green Highlighted cells are required input cells.</t>
  </si>
  <si>
    <t>Light Red Cells are optional (such as Calculator tab)</t>
  </si>
  <si>
    <t>Results will appear in yellow-highlighted cells</t>
  </si>
  <si>
    <t>or tanned cells</t>
  </si>
  <si>
    <t>Used to provide an indication of beef business performance, plus if and on what aspects professional advice should be sought</t>
  </si>
  <si>
    <t xml:space="preserve"> = Multi-property variable costs  x  Individual property AEs  /  AEs for all properties</t>
  </si>
  <si>
    <t>Note: AE is adult equivalents, but can use herd sizes if AE not available</t>
  </si>
  <si>
    <t>The calculations can be done on the "Calculations" sheet</t>
  </si>
  <si>
    <t>Further programming and testing by Tim Moravek and Gordon Simpson</t>
  </si>
  <si>
    <t>Built by Geoffry Fordyce with assistance from Phil Holmes</t>
  </si>
  <si>
    <t>4. DAFF, MLA and/or UQ makes no representations or warranties in relation to the Tool, and, you agree that, to the extent permitted by law, all warranties concerning the Tool are excluded, including as to:</t>
  </si>
  <si>
    <t>6. You agree to indemnify DAFF, MLA and/or UQ and its officers and employees against any loss, cost, expense, damage and liability of any kind (including consequential damage and liability in negligence) arising directly or indirectly from or related to any claim in connection with your use of the Tool or any product made from your use of the Tool. Your liability to indemnify DAFF, MLA and/or UQ will be reduced proportionally to the extent that any negligent act or omission or breach of this licence by DAFF, MLA and/or UQ caused the loss or liability.</t>
  </si>
  <si>
    <t>5. To the extent permitted by law, all liability of DAFF, MLA and/or UQ for any loss, damage or costs (including consequential damage) incurred in any way (including but not limited to that arising from negligence) in connection with any use of or reliance on the Tool is excluded or limited. Where any statute implies into this licence a condition or warranty, DAFF's, MLA's and/or UQ's liability for any breach of such condition or warranty is limited to the purchase price of the Software.</t>
  </si>
  <si>
    <t>AE's Held</t>
  </si>
  <si>
    <t>Transactions: Purchase AE</t>
  </si>
  <si>
    <t>Both herd inventory data and financial data are required to get all results</t>
  </si>
  <si>
    <t>Weaner Production</t>
  </si>
  <si>
    <t>AVERAGE</t>
  </si>
  <si>
    <t>LWT FEMALE</t>
  </si>
  <si>
    <t>LWT RATIO</t>
  </si>
  <si>
    <t>Results will appear in other sheets</t>
  </si>
  <si>
    <t>Closing Kilograms</t>
  </si>
  <si>
    <t>Closing Number * Average Weight</t>
  </si>
  <si>
    <r>
      <t xml:space="preserve">AE's Held (Sale) - </t>
    </r>
    <r>
      <rPr>
        <sz val="10"/>
        <rFont val="Arial"/>
        <family val="2"/>
      </rPr>
      <t>pro-rata to nearest month sold</t>
    </r>
  </si>
  <si>
    <r>
      <t xml:space="preserve">AE's Held (Purchased) - </t>
    </r>
    <r>
      <rPr>
        <sz val="10"/>
        <rFont val="Arial"/>
        <family val="2"/>
      </rPr>
      <t>pro-rata to nearest month purchased</t>
    </r>
  </si>
  <si>
    <t>Gross Profit / AE's Run</t>
  </si>
  <si>
    <t>Breeding cattle: kg beef / animal</t>
  </si>
  <si>
    <t>Steers: kg beef / animal</t>
  </si>
  <si>
    <t>Gross Profit / 450 kg animal</t>
  </si>
  <si>
    <t>Female Liveweight production</t>
  </si>
  <si>
    <t>Male Liveweight production</t>
  </si>
  <si>
    <t>Map of Cashcow Productivity Regions</t>
  </si>
  <si>
    <t>% Change (Carried)</t>
  </si>
  <si>
    <t>AE Equivalent</t>
  </si>
  <si>
    <t>Liveweight produced</t>
  </si>
  <si>
    <t>Liveweight:Sold-Purchased+Increment in herd size (kg)</t>
  </si>
  <si>
    <t>Weaners are rated for 6 months of year</t>
  </si>
  <si>
    <t>0.3AE for lactating breeders</t>
  </si>
  <si>
    <t xml:space="preserve">               Allowance for Lactation</t>
  </si>
  <si>
    <t>AE's not sold</t>
  </si>
  <si>
    <t xml:space="preserve">               Weaners:  Rising 1</t>
  </si>
  <si>
    <t xml:space="preserve">               Weaners:   Rising 1</t>
  </si>
  <si>
    <t>Branding - Females</t>
  </si>
  <si>
    <t>Branding - Males</t>
  </si>
  <si>
    <t>Male Weaners produced</t>
  </si>
  <si>
    <t>Female Weaners produced</t>
  </si>
  <si>
    <t>Total AE's Carried</t>
  </si>
  <si>
    <t>(Number * AE Rating + Number * AE Rating (t-1))/2</t>
  </si>
  <si>
    <t>(Number * AE Rating + Number * AE Rating (t-1))/3</t>
  </si>
  <si>
    <t>(Number * AE Rating + Number * AE Rating (t-1))/4</t>
  </si>
  <si>
    <t>(Number * AE Rating + Number * AE Rating (t-1))/5</t>
  </si>
  <si>
    <t>(Number * AE Rating + Number * AE Rating (t-1))/6</t>
  </si>
  <si>
    <t>(Number * AE Rating + Number * AE Rating (t-1))/8</t>
  </si>
  <si>
    <t>(Number * AE Rating + Number * AE Rating (t-1))/9</t>
  </si>
  <si>
    <t>(Number * AE Rating + Number * AE Rating (t-1))/10</t>
  </si>
  <si>
    <t>(Number * AE Rating + Number * AE Rating (t-1))/11</t>
  </si>
  <si>
    <t>Female - weaners at weaning</t>
  </si>
  <si>
    <t>Male     - weaners at weaning</t>
  </si>
  <si>
    <t>Females:  Weaners at weaning*</t>
  </si>
  <si>
    <t>Males:     Weaners at weaning*</t>
  </si>
  <si>
    <t>*at time of weaning, not closing</t>
  </si>
  <si>
    <t>Current Version 1.00</t>
  </si>
  <si>
    <t>From Data Entry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</si>
</sst>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4" formatCode="_-&quot;$&quot;* #,##0.00_-;\-&quot;$&quot;* #,##0.00_-;_-&quot;$&quot;* &quot;-&quot;??_-;_-@_-"/>
    <numFmt numFmtId="43" formatCode="_-* #,##0.00_-;\-* #,##0.00_-;_-* &quot;-&quot;??_-;_-@_-"/>
    <numFmt numFmtId="164" formatCode="&quot;$&quot;#,##0"/>
    <numFmt numFmtId="165" formatCode="[$$-C09]#,##0.00"/>
    <numFmt numFmtId="166" formatCode="[$$-C09]#,##0"/>
    <numFmt numFmtId="167" formatCode="[$-C09]dd\-mmm\-yy;@"/>
    <numFmt numFmtId="168" formatCode="_-&quot;$&quot;* #,##0_-;\-&quot;$&quot;* #,##0_-;_-&quot;$&quot;* &quot;-&quot;??_-;_-@_-"/>
    <numFmt numFmtId="169" formatCode="&quot;$&quot;#,##0.00"/>
    <numFmt numFmtId="170" formatCode="#,##0_ ;[Red]\-#,##0\ "/>
    <numFmt numFmtId="171" formatCode="0.0%"/>
    <numFmt numFmtId="172" formatCode="&quot;$&quot;#,##0.0"/>
    <numFmt numFmtId="173" formatCode="0.00000000"/>
  </numFmts>
  <fonts count="32" x14ac:knownFonts="1">
    <font>
      <sz val="11"/>
      <color theme="1"/>
      <name val="Calibri"/>
      <family val="2"/>
      <scheme val="minor"/>
    </font>
    <font>
      <b/>
      <sz val="11"/>
      <color theme="1"/>
      <name val="Calibri"/>
      <family val="2"/>
      <scheme val="minor"/>
    </font>
    <font>
      <sz val="10"/>
      <name val="Arial"/>
      <family val="2"/>
    </font>
    <font>
      <b/>
      <sz val="10"/>
      <name val="Arial"/>
      <family val="2"/>
    </font>
    <font>
      <b/>
      <i/>
      <sz val="10"/>
      <name val="Arial"/>
      <family val="2"/>
    </font>
    <font>
      <sz val="10"/>
      <name val="Arial"/>
      <family val="2"/>
    </font>
    <font>
      <i/>
      <sz val="10"/>
      <name val="Arial"/>
      <family val="2"/>
    </font>
    <font>
      <sz val="11"/>
      <name val="Calibri"/>
      <family val="2"/>
      <scheme val="minor"/>
    </font>
    <font>
      <sz val="8"/>
      <name val="Arial"/>
      <family val="2"/>
    </font>
    <font>
      <sz val="11"/>
      <color theme="1"/>
      <name val="Calibri"/>
      <family val="2"/>
      <scheme val="minor"/>
    </font>
    <font>
      <sz val="10"/>
      <color theme="1"/>
      <name val="Arial"/>
      <family val="2"/>
    </font>
    <font>
      <sz val="10"/>
      <color rgb="FF333333"/>
      <name val="Arial"/>
      <family val="2"/>
    </font>
    <font>
      <sz val="11"/>
      <color theme="0"/>
      <name val="Calibri"/>
      <family val="2"/>
      <scheme val="minor"/>
    </font>
    <font>
      <b/>
      <i/>
      <sz val="11"/>
      <color theme="1"/>
      <name val="Calibri"/>
      <family val="2"/>
      <scheme val="minor"/>
    </font>
    <font>
      <b/>
      <sz val="11"/>
      <color rgb="FFFF0000"/>
      <name val="Calibri"/>
      <family val="2"/>
      <scheme val="minor"/>
    </font>
    <font>
      <b/>
      <sz val="10"/>
      <color theme="0"/>
      <name val="Arial"/>
      <family val="2"/>
    </font>
    <font>
      <sz val="10"/>
      <color theme="0"/>
      <name val="Arial"/>
      <family val="2"/>
    </font>
    <font>
      <sz val="8"/>
      <color theme="1"/>
      <name val="Arial"/>
      <family val="2"/>
    </font>
    <font>
      <sz val="9"/>
      <name val="Arial"/>
      <family val="2"/>
    </font>
    <font>
      <sz val="10"/>
      <color rgb="FF555555"/>
      <name val="Verdana"/>
      <family val="2"/>
    </font>
    <font>
      <sz val="10"/>
      <color theme="1"/>
      <name val="Verdana"/>
      <family val="2"/>
    </font>
    <font>
      <sz val="10"/>
      <color rgb="FF222222"/>
      <name val="Verdana"/>
      <family val="2"/>
    </font>
    <font>
      <b/>
      <i/>
      <sz val="10"/>
      <color theme="0"/>
      <name val="Arial"/>
      <family val="2"/>
    </font>
    <font>
      <sz val="8"/>
      <color theme="0"/>
      <name val="Arial"/>
      <family val="2"/>
    </font>
    <font>
      <sz val="10"/>
      <name val="Arial"/>
    </font>
    <font>
      <i/>
      <sz val="8"/>
      <name val="Arial"/>
      <family val="2"/>
    </font>
    <font>
      <sz val="10"/>
      <name val="Arial Narrow"/>
      <family val="2"/>
    </font>
    <font>
      <b/>
      <u/>
      <sz val="10"/>
      <name val="Arial"/>
      <family val="2"/>
    </font>
    <font>
      <i/>
      <sz val="10"/>
      <name val="Arial Narrow"/>
      <family val="2"/>
    </font>
    <font>
      <sz val="11"/>
      <color rgb="FFFF0000"/>
      <name val="Calibri"/>
      <family val="2"/>
      <scheme val="minor"/>
    </font>
    <font>
      <sz val="10"/>
      <color rgb="FFFF0000"/>
      <name val="Arial"/>
      <family val="2"/>
    </font>
    <font>
      <i/>
      <sz val="9"/>
      <color theme="1"/>
      <name val="Calibri"/>
      <family val="2"/>
      <scheme val="minor"/>
    </font>
  </fonts>
  <fills count="1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indexed="13"/>
      </patternFill>
    </fill>
    <fill>
      <patternFill patternType="solid">
        <fgColor indexed="1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right/>
      <top/>
      <bottom style="thin">
        <color indexed="8"/>
      </bottom>
      <diagonal/>
    </border>
  </borders>
  <cellStyleXfs count="43">
    <xf numFmtId="0" fontId="0" fillId="0" borderId="0"/>
    <xf numFmtId="0" fontId="2" fillId="0" borderId="0"/>
    <xf numFmtId="0" fontId="5" fillId="0" borderId="0"/>
    <xf numFmtId="44" fontId="9" fillId="0" borderId="0" applyFont="0" applyFill="0" applyBorder="0" applyAlignment="0" applyProtection="0"/>
    <xf numFmtId="0" fontId="5" fillId="0" borderId="0"/>
    <xf numFmtId="0" fontId="9" fillId="0" borderId="0"/>
    <xf numFmtId="0" fontId="5"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6" fillId="14" borderId="0"/>
    <xf numFmtId="0" fontId="2" fillId="14" borderId="0"/>
    <xf numFmtId="0" fontId="3" fillId="0" borderId="0"/>
    <xf numFmtId="0" fontId="26" fillId="14" borderId="0"/>
    <xf numFmtId="0" fontId="27" fillId="0" borderId="0"/>
    <xf numFmtId="0" fontId="26" fillId="0" borderId="0"/>
    <xf numFmtId="0" fontId="2" fillId="14" borderId="0"/>
    <xf numFmtId="0" fontId="6" fillId="0" borderId="0"/>
    <xf numFmtId="0" fontId="2" fillId="0" borderId="0"/>
    <xf numFmtId="0" fontId="2" fillId="0" borderId="0"/>
    <xf numFmtId="0" fontId="2" fillId="0" borderId="0"/>
    <xf numFmtId="0" fontId="3" fillId="0" borderId="0"/>
    <xf numFmtId="0" fontId="3" fillId="0" borderId="0"/>
    <xf numFmtId="0" fontId="2" fillId="0" borderId="9"/>
    <xf numFmtId="0" fontId="2" fillId="0" borderId="8"/>
    <xf numFmtId="0" fontId="2" fillId="0" borderId="7"/>
    <xf numFmtId="0" fontId="2" fillId="0" borderId="8"/>
    <xf numFmtId="0" fontId="25" fillId="15" borderId="0"/>
    <xf numFmtId="0" fontId="6" fillId="0" borderId="0"/>
    <xf numFmtId="0" fontId="6" fillId="0" borderId="0"/>
    <xf numFmtId="0" fontId="6" fillId="0" borderId="0"/>
    <xf numFmtId="0" fontId="6" fillId="0" borderId="0"/>
    <xf numFmtId="0" fontId="28" fillId="14" borderId="0"/>
    <xf numFmtId="0" fontId="2" fillId="14" borderId="0"/>
    <xf numFmtId="0" fontId="2" fillId="14" borderId="0"/>
    <xf numFmtId="0" fontId="2" fillId="0" borderId="10"/>
  </cellStyleXfs>
  <cellXfs count="306">
    <xf numFmtId="0" fontId="0" fillId="0" borderId="0" xfId="0"/>
    <xf numFmtId="0" fontId="1" fillId="3" borderId="0" xfId="0" applyFont="1" applyFill="1"/>
    <xf numFmtId="0" fontId="0" fillId="3" borderId="0" xfId="0" applyFill="1"/>
    <xf numFmtId="0" fontId="0" fillId="3" borderId="2" xfId="0" applyFill="1" applyBorder="1"/>
    <xf numFmtId="0" fontId="0" fillId="3" borderId="0" xfId="0" applyFill="1" applyBorder="1"/>
    <xf numFmtId="0" fontId="4" fillId="3" borderId="0" xfId="1" applyFont="1" applyFill="1" applyAlignment="1"/>
    <xf numFmtId="0" fontId="2" fillId="3" borderId="0" xfId="1" applyFill="1" applyAlignment="1">
      <alignment horizontal="left"/>
    </xf>
    <xf numFmtId="0" fontId="3" fillId="3" borderId="0" xfId="1" applyFont="1" applyFill="1" applyAlignment="1">
      <alignment horizontal="left"/>
    </xf>
    <xf numFmtId="0" fontId="4" fillId="3" borderId="0" xfId="2" applyFont="1" applyFill="1" applyBorder="1" applyAlignment="1"/>
    <xf numFmtId="0" fontId="4" fillId="3" borderId="0" xfId="2" applyFont="1" applyFill="1" applyBorder="1" applyAlignment="1">
      <alignment horizontal="center"/>
    </xf>
    <xf numFmtId="0" fontId="5" fillId="3" borderId="0" xfId="2" applyFont="1" applyFill="1" applyBorder="1" applyAlignment="1"/>
    <xf numFmtId="3" fontId="5" fillId="3" borderId="0" xfId="2" applyNumberFormat="1" applyFont="1" applyFill="1" applyBorder="1" applyAlignment="1" applyProtection="1">
      <alignment horizontal="center"/>
      <protection locked="0"/>
    </xf>
    <xf numFmtId="0" fontId="4" fillId="3" borderId="0" xfId="2" applyFont="1" applyFill="1" applyBorder="1" applyAlignment="1">
      <alignment horizontal="left"/>
    </xf>
    <xf numFmtId="0" fontId="3" fillId="3" borderId="0" xfId="2" applyFont="1" applyFill="1" applyBorder="1" applyAlignment="1"/>
    <xf numFmtId="0" fontId="3" fillId="3" borderId="0" xfId="2" applyFont="1" applyFill="1" applyBorder="1"/>
    <xf numFmtId="0" fontId="5" fillId="3" borderId="0" xfId="2" applyFill="1"/>
    <xf numFmtId="0" fontId="4" fillId="3" borderId="0" xfId="2" applyFont="1" applyFill="1"/>
    <xf numFmtId="14" fontId="4" fillId="3" borderId="0" xfId="2" applyNumberFormat="1" applyFont="1" applyFill="1" applyBorder="1" applyAlignment="1">
      <alignment horizontal="center"/>
    </xf>
    <xf numFmtId="14" fontId="1" fillId="3" borderId="2" xfId="0" applyNumberFormat="1" applyFont="1" applyFill="1" applyBorder="1"/>
    <xf numFmtId="0" fontId="4" fillId="3" borderId="0" xfId="2" applyFont="1" applyFill="1" applyAlignment="1">
      <alignment horizontal="right"/>
    </xf>
    <xf numFmtId="167" fontId="4" fillId="3" borderId="0" xfId="2" applyNumberFormat="1" applyFont="1" applyFill="1" applyAlignment="1">
      <alignment horizontal="center"/>
    </xf>
    <xf numFmtId="3" fontId="4" fillId="3" borderId="0" xfId="2" applyNumberFormat="1" applyFont="1" applyFill="1" applyAlignment="1">
      <alignment horizontal="center"/>
    </xf>
    <xf numFmtId="166" fontId="4" fillId="3" borderId="0" xfId="2" applyNumberFormat="1" applyFont="1" applyFill="1" applyAlignment="1">
      <alignment horizontal="center"/>
    </xf>
    <xf numFmtId="0" fontId="5" fillId="3" borderId="0" xfId="2" applyFill="1" applyAlignment="1">
      <alignment horizontal="right"/>
    </xf>
    <xf numFmtId="0" fontId="5" fillId="3" borderId="0" xfId="2" applyFont="1" applyFill="1" applyBorder="1" applyAlignment="1">
      <alignment horizontal="center"/>
    </xf>
    <xf numFmtId="0" fontId="5" fillId="3" borderId="0" xfId="2" applyFont="1" applyFill="1" applyBorder="1" applyAlignment="1">
      <alignment horizontal="left"/>
    </xf>
    <xf numFmtId="14" fontId="3" fillId="3" borderId="0" xfId="2" applyNumberFormat="1" applyFont="1" applyFill="1"/>
    <xf numFmtId="0" fontId="10" fillId="3" borderId="0" xfId="0" applyFont="1" applyFill="1"/>
    <xf numFmtId="0" fontId="4" fillId="0" borderId="0" xfId="4" applyFont="1" applyBorder="1" applyAlignment="1">
      <alignment horizontal="left"/>
    </xf>
    <xf numFmtId="0" fontId="4" fillId="0" borderId="0" xfId="4" applyFont="1" applyBorder="1" applyAlignment="1">
      <alignment horizontal="left"/>
    </xf>
    <xf numFmtId="0" fontId="4" fillId="0" borderId="0" xfId="4" applyFont="1" applyBorder="1" applyAlignment="1">
      <alignment horizontal="left"/>
    </xf>
    <xf numFmtId="0" fontId="4" fillId="0" borderId="0" xfId="4" applyFont="1" applyBorder="1" applyAlignment="1">
      <alignment horizontal="left"/>
    </xf>
    <xf numFmtId="0" fontId="10" fillId="4" borderId="1" xfId="0" applyFont="1" applyFill="1" applyBorder="1" applyAlignment="1" applyProtection="1">
      <alignment horizontal="center"/>
    </xf>
    <xf numFmtId="0" fontId="11" fillId="4" borderId="1" xfId="0" applyFont="1" applyFill="1" applyBorder="1" applyAlignment="1" applyProtection="1">
      <alignment horizontal="center"/>
    </xf>
    <xf numFmtId="3" fontId="5" fillId="4" borderId="1" xfId="2" applyNumberFormat="1" applyFont="1" applyFill="1" applyBorder="1" applyAlignment="1" applyProtection="1">
      <alignment horizontal="center"/>
    </xf>
    <xf numFmtId="3" fontId="5" fillId="4" borderId="3" xfId="2" applyNumberFormat="1" applyFont="1" applyFill="1" applyBorder="1" applyAlignment="1" applyProtection="1">
      <alignment horizontal="center"/>
    </xf>
    <xf numFmtId="168" fontId="10" fillId="4" borderId="1" xfId="3" applyNumberFormat="1" applyFont="1" applyFill="1" applyBorder="1" applyAlignment="1" applyProtection="1">
      <alignment horizontal="center"/>
    </xf>
    <xf numFmtId="168" fontId="11" fillId="4" borderId="1" xfId="3" applyNumberFormat="1" applyFont="1" applyFill="1" applyBorder="1" applyAlignment="1" applyProtection="1">
      <alignment horizontal="center"/>
    </xf>
    <xf numFmtId="168" fontId="5" fillId="4" borderId="1" xfId="3" applyNumberFormat="1" applyFont="1" applyFill="1" applyBorder="1" applyAlignment="1" applyProtection="1">
      <alignment horizontal="center"/>
    </xf>
    <xf numFmtId="14" fontId="3" fillId="3" borderId="0" xfId="2" applyNumberFormat="1" applyFont="1" applyFill="1" applyAlignment="1">
      <alignment horizontal="center"/>
    </xf>
    <xf numFmtId="168" fontId="10" fillId="4" borderId="1" xfId="0" applyNumberFormat="1" applyFont="1" applyFill="1" applyBorder="1" applyAlignment="1" applyProtection="1">
      <alignment horizontal="center"/>
    </xf>
    <xf numFmtId="168" fontId="11" fillId="4" borderId="1" xfId="0" applyNumberFormat="1" applyFont="1" applyFill="1" applyBorder="1" applyAlignment="1" applyProtection="1">
      <alignment horizontal="center"/>
    </xf>
    <xf numFmtId="168" fontId="5" fillId="4" borderId="1" xfId="2" applyNumberFormat="1" applyFont="1" applyFill="1" applyBorder="1" applyAlignment="1" applyProtection="1">
      <alignment horizontal="center"/>
    </xf>
    <xf numFmtId="0" fontId="0" fillId="3" borderId="0" xfId="0" applyFill="1" applyProtection="1">
      <protection hidden="1"/>
    </xf>
    <xf numFmtId="0" fontId="12" fillId="3" borderId="0" xfId="0" applyFont="1" applyFill="1"/>
    <xf numFmtId="0" fontId="12" fillId="3" borderId="0" xfId="0" applyFont="1" applyFill="1" applyProtection="1">
      <protection hidden="1"/>
    </xf>
    <xf numFmtId="14" fontId="4" fillId="3" borderId="2" xfId="4" applyNumberFormat="1" applyFont="1" applyFill="1" applyBorder="1" applyAlignment="1">
      <alignment horizontal="center"/>
    </xf>
    <xf numFmtId="0" fontId="4" fillId="3" borderId="0" xfId="4" applyFont="1" applyFill="1"/>
    <xf numFmtId="0" fontId="5" fillId="3" borderId="0" xfId="4" applyFill="1"/>
    <xf numFmtId="0" fontId="4" fillId="3" borderId="0" xfId="4" applyFont="1" applyFill="1" applyAlignment="1">
      <alignment horizontal="center"/>
    </xf>
    <xf numFmtId="0" fontId="3" fillId="3" borderId="0" xfId="4" applyFont="1" applyFill="1"/>
    <xf numFmtId="169" fontId="5" fillId="4" borderId="1" xfId="4" applyNumberFormat="1" applyFill="1" applyBorder="1" applyAlignment="1">
      <alignment horizontal="right"/>
    </xf>
    <xf numFmtId="169" fontId="5" fillId="4" borderId="1" xfId="4" applyNumberFormat="1" applyFont="1" applyFill="1" applyBorder="1"/>
    <xf numFmtId="169" fontId="5" fillId="4" borderId="1" xfId="4" applyNumberFormat="1" applyFont="1" applyFill="1" applyBorder="1" applyAlignment="1">
      <alignment horizontal="right"/>
    </xf>
    <xf numFmtId="0" fontId="4" fillId="0" borderId="0" xfId="4" applyFont="1" applyAlignment="1">
      <alignment horizontal="left"/>
    </xf>
    <xf numFmtId="166" fontId="8" fillId="3" borderId="0" xfId="4" applyNumberFormat="1" applyFont="1" applyFill="1" applyBorder="1" applyAlignment="1">
      <alignment horizontal="center"/>
    </xf>
    <xf numFmtId="0" fontId="5" fillId="3" borderId="0" xfId="4" quotePrefix="1" applyFont="1" applyFill="1" applyBorder="1" applyAlignment="1">
      <alignment horizontal="left" indent="1"/>
    </xf>
    <xf numFmtId="0" fontId="5" fillId="3" borderId="0" xfId="4" applyFont="1" applyFill="1" applyBorder="1" applyAlignment="1">
      <alignment horizontal="left" indent="1"/>
    </xf>
    <xf numFmtId="0" fontId="3" fillId="3" borderId="0" xfId="4" applyFont="1" applyFill="1" applyBorder="1"/>
    <xf numFmtId="164" fontId="5" fillId="4" borderId="1" xfId="4" applyNumberFormat="1" applyFill="1" applyBorder="1" applyAlignment="1">
      <alignment horizontal="center"/>
    </xf>
    <xf numFmtId="166" fontId="5" fillId="6" borderId="1" xfId="4" applyNumberFormat="1" applyFont="1" applyFill="1" applyBorder="1" applyAlignment="1">
      <alignment horizontal="center"/>
    </xf>
    <xf numFmtId="170" fontId="5" fillId="6" borderId="1" xfId="4" applyNumberFormat="1" applyFont="1" applyFill="1" applyBorder="1" applyAlignment="1">
      <alignment horizontal="center"/>
    </xf>
    <xf numFmtId="164" fontId="5" fillId="4" borderId="1" xfId="4" applyNumberFormat="1" applyFont="1" applyFill="1" applyBorder="1" applyAlignment="1">
      <alignment horizontal="center"/>
    </xf>
    <xf numFmtId="166" fontId="5" fillId="6" borderId="3" xfId="4" applyNumberFormat="1" applyFont="1" applyFill="1" applyBorder="1" applyAlignment="1">
      <alignment horizontal="center"/>
    </xf>
    <xf numFmtId="0" fontId="0" fillId="3" borderId="5" xfId="0" applyFill="1" applyBorder="1"/>
    <xf numFmtId="164" fontId="5" fillId="7" borderId="4" xfId="4" applyNumberFormat="1" applyFont="1" applyFill="1" applyBorder="1" applyAlignment="1">
      <alignment horizontal="center"/>
    </xf>
    <xf numFmtId="0" fontId="5" fillId="3" borderId="0" xfId="4" applyFont="1" applyFill="1"/>
    <xf numFmtId="0" fontId="5" fillId="3" borderId="0" xfId="4" applyFont="1" applyFill="1" applyBorder="1" applyAlignment="1"/>
    <xf numFmtId="164" fontId="0" fillId="4" borderId="1" xfId="0" applyNumberFormat="1" applyFill="1" applyBorder="1" applyAlignment="1">
      <alignment horizontal="center"/>
    </xf>
    <xf numFmtId="166" fontId="5" fillId="7" borderId="4" xfId="4" applyNumberFormat="1" applyFont="1" applyFill="1" applyBorder="1" applyAlignment="1">
      <alignment horizontal="center"/>
    </xf>
    <xf numFmtId="0" fontId="5" fillId="3" borderId="5" xfId="4" applyFont="1" applyFill="1" applyBorder="1"/>
    <xf numFmtId="164" fontId="10" fillId="4" borderId="1" xfId="0" applyNumberFormat="1" applyFont="1" applyFill="1" applyBorder="1" applyAlignment="1">
      <alignment horizontal="center"/>
    </xf>
    <xf numFmtId="0" fontId="13" fillId="3" borderId="0" xfId="0" applyFont="1" applyFill="1"/>
    <xf numFmtId="0" fontId="4" fillId="3" borderId="0" xfId="2" applyFont="1" applyFill="1" applyAlignment="1">
      <alignment horizontal="center"/>
    </xf>
    <xf numFmtId="3" fontId="5" fillId="4" borderId="1" xfId="4" applyNumberFormat="1" applyFill="1" applyBorder="1" applyAlignment="1">
      <alignment horizontal="center"/>
    </xf>
    <xf numFmtId="164" fontId="0" fillId="4" borderId="1" xfId="0" applyNumberFormat="1" applyFill="1" applyBorder="1" applyAlignment="1">
      <alignment horizontal="center"/>
    </xf>
    <xf numFmtId="0" fontId="1" fillId="3" borderId="0" xfId="0" applyFont="1" applyFill="1"/>
    <xf numFmtId="0" fontId="0" fillId="3" borderId="0" xfId="0" applyFill="1"/>
    <xf numFmtId="0" fontId="0" fillId="3" borderId="2" xfId="0" applyFill="1" applyBorder="1"/>
    <xf numFmtId="0" fontId="5" fillId="3" borderId="0" xfId="2" applyFont="1" applyFill="1" applyBorder="1" applyAlignment="1"/>
    <xf numFmtId="0" fontId="4" fillId="3" borderId="0" xfId="2" applyFont="1" applyFill="1"/>
    <xf numFmtId="14" fontId="4" fillId="3" borderId="2" xfId="4" applyNumberFormat="1" applyFont="1" applyFill="1" applyBorder="1" applyAlignment="1">
      <alignment horizontal="center"/>
    </xf>
    <xf numFmtId="0" fontId="5" fillId="3" borderId="0" xfId="4" applyFill="1"/>
    <xf numFmtId="0" fontId="5" fillId="3" borderId="0" xfId="4" applyFill="1" applyBorder="1"/>
    <xf numFmtId="0" fontId="4" fillId="0" borderId="2" xfId="4" applyFont="1" applyBorder="1" applyAlignment="1">
      <alignment horizontal="left"/>
    </xf>
    <xf numFmtId="0" fontId="3" fillId="0" borderId="0" xfId="4" applyFont="1" applyFill="1"/>
    <xf numFmtId="0" fontId="14" fillId="3" borderId="0" xfId="0" applyFont="1" applyFill="1"/>
    <xf numFmtId="0" fontId="5" fillId="3" borderId="0" xfId="4" applyFont="1" applyFill="1" applyAlignment="1"/>
    <xf numFmtId="0" fontId="5" fillId="3" borderId="0" xfId="4" applyFont="1" applyFill="1" applyBorder="1" applyAlignment="1">
      <alignment horizontal="left"/>
    </xf>
    <xf numFmtId="2" fontId="5" fillId="4" borderId="1" xfId="4" applyNumberFormat="1" applyFont="1" applyFill="1" applyBorder="1" applyAlignment="1">
      <alignment horizontal="center"/>
    </xf>
    <xf numFmtId="0" fontId="3" fillId="0" borderId="0" xfId="4" applyFont="1" applyBorder="1" applyAlignment="1"/>
    <xf numFmtId="0" fontId="15" fillId="3" borderId="0" xfId="2" applyFont="1" applyFill="1" applyBorder="1" applyProtection="1">
      <protection hidden="1"/>
    </xf>
    <xf numFmtId="0" fontId="7" fillId="3" borderId="0" xfId="0" applyFont="1" applyFill="1"/>
    <xf numFmtId="0" fontId="7" fillId="3" borderId="0" xfId="0" applyFont="1" applyFill="1" applyProtection="1">
      <protection hidden="1"/>
    </xf>
    <xf numFmtId="0" fontId="16" fillId="3" borderId="0" xfId="2" applyFont="1" applyFill="1" applyBorder="1" applyAlignment="1"/>
    <xf numFmtId="3" fontId="10" fillId="4" borderId="1" xfId="0" applyNumberFormat="1" applyFont="1" applyFill="1" applyBorder="1" applyAlignment="1">
      <alignment horizontal="center"/>
    </xf>
    <xf numFmtId="3" fontId="10" fillId="4" borderId="1" xfId="7" applyNumberFormat="1" applyFont="1" applyFill="1" applyBorder="1" applyAlignment="1">
      <alignment horizontal="center"/>
    </xf>
    <xf numFmtId="0" fontId="3" fillId="0" borderId="0" xfId="4" applyFont="1" applyFill="1" applyBorder="1" applyAlignment="1"/>
    <xf numFmtId="9" fontId="0" fillId="4" borderId="1" xfId="8" applyNumberFormat="1" applyFont="1" applyFill="1" applyBorder="1" applyAlignment="1">
      <alignment horizontal="center"/>
    </xf>
    <xf numFmtId="0" fontId="0" fillId="3" borderId="0" xfId="0" applyFill="1" applyBorder="1" applyAlignment="1">
      <alignment horizontal="center"/>
    </xf>
    <xf numFmtId="9" fontId="5" fillId="6" borderId="1" xfId="4" applyNumberFormat="1" applyFont="1" applyFill="1" applyBorder="1" applyAlignment="1">
      <alignment horizontal="center"/>
    </xf>
    <xf numFmtId="0" fontId="3" fillId="3" borderId="0" xfId="4" applyFont="1" applyFill="1" applyBorder="1" applyAlignment="1"/>
    <xf numFmtId="0" fontId="5" fillId="3" borderId="0" xfId="4" applyFill="1" applyAlignment="1"/>
    <xf numFmtId="0" fontId="0" fillId="4" borderId="1" xfId="0" applyFill="1" applyBorder="1" applyAlignment="1">
      <alignment horizontal="center"/>
    </xf>
    <xf numFmtId="14" fontId="5" fillId="2" borderId="1" xfId="2" applyNumberFormat="1" applyFill="1" applyBorder="1" applyAlignment="1" applyProtection="1">
      <alignment horizontal="center"/>
      <protection locked="0"/>
    </xf>
    <xf numFmtId="1" fontId="5" fillId="2" borderId="1" xfId="2" applyNumberFormat="1" applyFill="1" applyBorder="1" applyAlignment="1" applyProtection="1">
      <alignment horizontal="center"/>
      <protection locked="0"/>
    </xf>
    <xf numFmtId="166" fontId="5" fillId="2" borderId="1" xfId="2" applyNumberFormat="1" applyFill="1" applyBorder="1" applyAlignment="1" applyProtection="1">
      <alignment horizontal="center"/>
      <protection locked="0"/>
    </xf>
    <xf numFmtId="9" fontId="5" fillId="4" borderId="1" xfId="4" applyNumberFormat="1" applyFont="1" applyFill="1" applyBorder="1" applyAlignment="1">
      <alignment horizontal="center"/>
    </xf>
    <xf numFmtId="0" fontId="5" fillId="3" borderId="0" xfId="1" applyFont="1" applyFill="1"/>
    <xf numFmtId="9" fontId="5" fillId="3" borderId="0" xfId="4" applyNumberFormat="1" applyFont="1" applyFill="1" applyBorder="1" applyAlignment="1">
      <alignment horizontal="center"/>
    </xf>
    <xf numFmtId="0" fontId="12" fillId="3" borderId="0" xfId="0" applyFont="1" applyFill="1" applyBorder="1" applyAlignment="1">
      <alignment horizontal="center"/>
    </xf>
    <xf numFmtId="3" fontId="16" fillId="3" borderId="0" xfId="0" applyNumberFormat="1" applyFont="1" applyFill="1" applyBorder="1" applyAlignment="1">
      <alignment horizontal="center"/>
    </xf>
    <xf numFmtId="9" fontId="5" fillId="4" borderId="1" xfId="8" applyFont="1" applyFill="1" applyBorder="1" applyAlignment="1">
      <alignment horizontal="center"/>
    </xf>
    <xf numFmtId="9" fontId="12" fillId="3" borderId="0" xfId="8" applyNumberFormat="1" applyFont="1" applyFill="1" applyBorder="1" applyAlignment="1">
      <alignment horizontal="center"/>
    </xf>
    <xf numFmtId="9" fontId="10" fillId="4" borderId="1" xfId="0" applyNumberFormat="1" applyFont="1" applyFill="1" applyBorder="1"/>
    <xf numFmtId="9" fontId="10" fillId="3" borderId="0" xfId="8" applyFont="1" applyFill="1" applyBorder="1" applyAlignment="1">
      <alignment horizontal="center"/>
    </xf>
    <xf numFmtId="0" fontId="4" fillId="0" borderId="0" xfId="4" applyFont="1"/>
    <xf numFmtId="3" fontId="5" fillId="6" borderId="1" xfId="4" applyNumberFormat="1" applyFont="1" applyFill="1" applyBorder="1" applyAlignment="1">
      <alignment horizontal="center"/>
    </xf>
    <xf numFmtId="0" fontId="5" fillId="0" borderId="0" xfId="4"/>
    <xf numFmtId="0" fontId="3" fillId="0" borderId="0" xfId="4" applyFont="1"/>
    <xf numFmtId="3" fontId="8" fillId="6" borderId="1" xfId="4" applyNumberFormat="1" applyFont="1" applyFill="1" applyBorder="1" applyAlignment="1">
      <alignment horizontal="center"/>
    </xf>
    <xf numFmtId="166" fontId="8" fillId="6" borderId="1" xfId="4" applyNumberFormat="1" applyFont="1" applyFill="1" applyBorder="1" applyAlignment="1">
      <alignment horizontal="center"/>
    </xf>
    <xf numFmtId="164" fontId="8" fillId="4" borderId="1" xfId="4" applyNumberFormat="1" applyFont="1" applyFill="1" applyBorder="1" applyAlignment="1">
      <alignment horizontal="center"/>
    </xf>
    <xf numFmtId="166" fontId="17" fillId="6" borderId="1" xfId="4" applyNumberFormat="1" applyFont="1" applyFill="1" applyBorder="1" applyAlignment="1">
      <alignment horizontal="center"/>
    </xf>
    <xf numFmtId="0" fontId="5" fillId="3" borderId="0" xfId="4" applyFont="1" applyFill="1" applyAlignment="1">
      <alignment horizontal="center"/>
    </xf>
    <xf numFmtId="0" fontId="8" fillId="3" borderId="0" xfId="4" applyFont="1" applyFill="1" applyAlignment="1">
      <alignment horizontal="center"/>
    </xf>
    <xf numFmtId="0" fontId="0" fillId="3" borderId="0" xfId="0" applyFont="1" applyFill="1"/>
    <xf numFmtId="0" fontId="6" fillId="3" borderId="0" xfId="4" applyFont="1" applyFill="1"/>
    <xf numFmtId="165" fontId="5" fillId="3" borderId="0" xfId="4" applyNumberFormat="1" applyFont="1" applyFill="1" applyAlignment="1">
      <alignment horizontal="center"/>
    </xf>
    <xf numFmtId="166" fontId="8" fillId="4" borderId="1" xfId="4" applyNumberFormat="1" applyFont="1" applyFill="1" applyBorder="1" applyAlignment="1">
      <alignment horizontal="center"/>
    </xf>
    <xf numFmtId="165" fontId="8" fillId="4" borderId="1" xfId="4" applyNumberFormat="1" applyFont="1" applyFill="1" applyBorder="1" applyAlignment="1">
      <alignment horizontal="center"/>
    </xf>
    <xf numFmtId="10" fontId="8" fillId="4" borderId="1" xfId="4" applyNumberFormat="1" applyFont="1" applyFill="1" applyBorder="1" applyAlignment="1">
      <alignment horizontal="center"/>
    </xf>
    <xf numFmtId="165" fontId="5" fillId="3" borderId="0" xfId="4" applyNumberFormat="1" applyFill="1" applyAlignment="1">
      <alignment horizontal="center"/>
    </xf>
    <xf numFmtId="0" fontId="5" fillId="3" borderId="0" xfId="4" applyFill="1" applyAlignment="1">
      <alignment horizontal="center"/>
    </xf>
    <xf numFmtId="1" fontId="8" fillId="3" borderId="0" xfId="4" applyNumberFormat="1" applyFont="1" applyFill="1" applyBorder="1" applyAlignment="1">
      <alignment horizontal="center"/>
    </xf>
    <xf numFmtId="3" fontId="8" fillId="3" borderId="0" xfId="4" applyNumberFormat="1" applyFont="1" applyFill="1" applyBorder="1" applyAlignment="1">
      <alignment horizontal="center"/>
    </xf>
    <xf numFmtId="0" fontId="5" fillId="3" borderId="0" xfId="4" applyFill="1" applyBorder="1" applyAlignment="1">
      <alignment horizontal="center"/>
    </xf>
    <xf numFmtId="9" fontId="8" fillId="4" borderId="1" xfId="4" applyNumberFormat="1" applyFont="1" applyFill="1" applyBorder="1" applyAlignment="1">
      <alignment horizontal="center"/>
    </xf>
    <xf numFmtId="0" fontId="5" fillId="3" borderId="5" xfId="2" applyFont="1" applyFill="1" applyBorder="1" applyAlignment="1"/>
    <xf numFmtId="166" fontId="5" fillId="3" borderId="0" xfId="4" applyNumberFormat="1" applyFont="1" applyFill="1" applyAlignment="1">
      <alignment horizontal="center"/>
    </xf>
    <xf numFmtId="0" fontId="0" fillId="3" borderId="6" xfId="0" applyFill="1" applyBorder="1"/>
    <xf numFmtId="3" fontId="0" fillId="4" borderId="1" xfId="0" applyNumberFormat="1" applyFill="1" applyBorder="1" applyAlignment="1">
      <alignment horizontal="center"/>
    </xf>
    <xf numFmtId="0" fontId="0" fillId="3" borderId="0" xfId="0" applyFill="1" applyAlignment="1">
      <alignment horizontal="center"/>
    </xf>
    <xf numFmtId="1" fontId="0" fillId="4" borderId="1" xfId="0" applyNumberFormat="1" applyFill="1" applyBorder="1" applyAlignment="1">
      <alignment horizontal="center"/>
    </xf>
    <xf numFmtId="165" fontId="8" fillId="8" borderId="1" xfId="4" applyNumberFormat="1" applyFont="1" applyFill="1" applyBorder="1" applyAlignment="1">
      <alignment horizontal="center"/>
    </xf>
    <xf numFmtId="0" fontId="1" fillId="3" borderId="0" xfId="0" applyFont="1" applyFill="1" applyAlignment="1">
      <alignment horizontal="center"/>
    </xf>
    <xf numFmtId="14" fontId="1" fillId="3" borderId="2" xfId="0" applyNumberFormat="1" applyFont="1" applyFill="1" applyBorder="1" applyAlignment="1">
      <alignment horizontal="center"/>
    </xf>
    <xf numFmtId="0" fontId="4" fillId="3" borderId="2" xfId="4" applyFont="1" applyFill="1" applyBorder="1" applyAlignment="1">
      <alignment horizontal="left"/>
    </xf>
    <xf numFmtId="0" fontId="1" fillId="3" borderId="0" xfId="0" applyFont="1" applyFill="1" applyBorder="1"/>
    <xf numFmtId="14" fontId="7" fillId="3" borderId="0" xfId="0" applyNumberFormat="1" applyFont="1" applyFill="1" applyBorder="1"/>
    <xf numFmtId="165" fontId="5" fillId="9" borderId="1" xfId="4" applyNumberFormat="1" applyFill="1" applyBorder="1" applyAlignment="1">
      <alignment horizontal="center"/>
    </xf>
    <xf numFmtId="10" fontId="5" fillId="9" borderId="1" xfId="4" applyNumberFormat="1" applyFill="1" applyBorder="1" applyAlignment="1">
      <alignment horizontal="center"/>
    </xf>
    <xf numFmtId="3" fontId="0" fillId="10" borderId="1" xfId="0" applyNumberFormat="1" applyFill="1" applyBorder="1" applyAlignment="1">
      <alignment horizontal="center"/>
    </xf>
    <xf numFmtId="9" fontId="0" fillId="10" borderId="1" xfId="8" applyFont="1" applyFill="1" applyBorder="1" applyAlignment="1">
      <alignment horizontal="center"/>
    </xf>
    <xf numFmtId="0" fontId="1" fillId="10" borderId="0" xfId="0" applyFont="1" applyFill="1" applyAlignment="1">
      <alignment horizontal="center"/>
    </xf>
    <xf numFmtId="14" fontId="1" fillId="10" borderId="2" xfId="0" applyNumberFormat="1" applyFont="1" applyFill="1" applyBorder="1" applyAlignment="1">
      <alignment horizontal="center"/>
    </xf>
    <xf numFmtId="1" fontId="0" fillId="10" borderId="1" xfId="0" applyNumberFormat="1" applyFill="1" applyBorder="1" applyAlignment="1">
      <alignment horizontal="center"/>
    </xf>
    <xf numFmtId="9" fontId="10" fillId="10" borderId="1" xfId="8" applyFont="1" applyFill="1" applyBorder="1" applyAlignment="1">
      <alignment horizontal="center"/>
    </xf>
    <xf numFmtId="9" fontId="10" fillId="10" borderId="3" xfId="8" applyFont="1" applyFill="1" applyBorder="1" applyAlignment="1">
      <alignment horizontal="center"/>
    </xf>
    <xf numFmtId="9" fontId="10" fillId="10" borderId="4" xfId="8" applyFont="1" applyFill="1" applyBorder="1" applyAlignment="1">
      <alignment horizontal="center"/>
    </xf>
    <xf numFmtId="166" fontId="8" fillId="10" borderId="1" xfId="4" applyNumberFormat="1" applyFont="1" applyFill="1" applyBorder="1" applyAlignment="1">
      <alignment horizontal="center"/>
    </xf>
    <xf numFmtId="165" fontId="8" fillId="10" borderId="1" xfId="4" applyNumberFormat="1" applyFont="1" applyFill="1" applyBorder="1" applyAlignment="1">
      <alignment horizontal="center"/>
    </xf>
    <xf numFmtId="10" fontId="8" fillId="10" borderId="1" xfId="8" applyNumberFormat="1" applyFont="1" applyFill="1" applyBorder="1" applyAlignment="1">
      <alignment horizontal="center"/>
    </xf>
    <xf numFmtId="1" fontId="8" fillId="10" borderId="1" xfId="4" applyNumberFormat="1" applyFont="1" applyFill="1" applyBorder="1" applyAlignment="1">
      <alignment horizontal="center"/>
    </xf>
    <xf numFmtId="2" fontId="8" fillId="10" borderId="1" xfId="4" applyNumberFormat="1" applyFont="1" applyFill="1" applyBorder="1" applyAlignment="1">
      <alignment horizontal="center"/>
    </xf>
    <xf numFmtId="2" fontId="8" fillId="10" borderId="1" xfId="8" applyNumberFormat="1" applyFont="1" applyFill="1" applyBorder="1" applyAlignment="1">
      <alignment horizontal="center"/>
    </xf>
    <xf numFmtId="9" fontId="8" fillId="10" borderId="1" xfId="4" applyNumberFormat="1" applyFont="1" applyFill="1" applyBorder="1" applyAlignment="1">
      <alignment horizontal="center"/>
    </xf>
    <xf numFmtId="166" fontId="5" fillId="10" borderId="1" xfId="4" applyNumberFormat="1" applyFill="1" applyBorder="1" applyAlignment="1">
      <alignment horizontal="center"/>
    </xf>
    <xf numFmtId="165" fontId="5" fillId="10" borderId="1" xfId="4" applyNumberFormat="1" applyFill="1" applyBorder="1" applyAlignment="1">
      <alignment horizontal="center"/>
    </xf>
    <xf numFmtId="3" fontId="5" fillId="10" borderId="1" xfId="4" applyNumberFormat="1" applyFill="1" applyBorder="1" applyAlignment="1">
      <alignment horizontal="center"/>
    </xf>
    <xf numFmtId="4" fontId="5" fillId="10" borderId="1" xfId="4" applyNumberFormat="1" applyFill="1" applyBorder="1" applyAlignment="1">
      <alignment horizontal="center"/>
    </xf>
    <xf numFmtId="169" fontId="5" fillId="10" borderId="1" xfId="4" applyNumberFormat="1" applyFill="1" applyBorder="1" applyAlignment="1">
      <alignment horizontal="center"/>
    </xf>
    <xf numFmtId="9" fontId="5" fillId="10" borderId="1" xfId="4" applyNumberFormat="1" applyFill="1" applyBorder="1" applyAlignment="1">
      <alignment horizontal="center"/>
    </xf>
    <xf numFmtId="171" fontId="5" fillId="10" borderId="1" xfId="4" applyNumberFormat="1" applyFill="1" applyBorder="1" applyAlignment="1">
      <alignment horizontal="center"/>
    </xf>
    <xf numFmtId="0" fontId="16" fillId="3" borderId="0" xfId="1" applyFont="1" applyFill="1" applyAlignment="1"/>
    <xf numFmtId="0" fontId="20" fillId="3" borderId="0" xfId="0" applyFont="1" applyFill="1" applyAlignment="1">
      <alignment vertical="center" wrapText="1"/>
    </xf>
    <xf numFmtId="169" fontId="5" fillId="12" borderId="1" xfId="4" applyNumberFormat="1" applyFont="1" applyFill="1" applyBorder="1" applyAlignment="1" applyProtection="1">
      <alignment horizontal="right"/>
      <protection locked="0"/>
    </xf>
    <xf numFmtId="169" fontId="5" fillId="12" borderId="1" xfId="4" applyNumberFormat="1" applyFill="1" applyBorder="1" applyAlignment="1" applyProtection="1">
      <alignment horizontal="center"/>
      <protection locked="0"/>
    </xf>
    <xf numFmtId="0" fontId="3" fillId="3" borderId="0" xfId="1" applyFont="1" applyFill="1"/>
    <xf numFmtId="0" fontId="2" fillId="3" borderId="0" xfId="1" applyFill="1"/>
    <xf numFmtId="0" fontId="2" fillId="3" borderId="0" xfId="1" applyFont="1" applyFill="1"/>
    <xf numFmtId="0" fontId="4" fillId="3" borderId="0" xfId="1" applyFont="1" applyFill="1"/>
    <xf numFmtId="0" fontId="2" fillId="2" borderId="0" xfId="1" applyFill="1"/>
    <xf numFmtId="0" fontId="2" fillId="11" borderId="0" xfId="1" applyFill="1"/>
    <xf numFmtId="0" fontId="0" fillId="11" borderId="0" xfId="0" applyFill="1"/>
    <xf numFmtId="0" fontId="2" fillId="4" borderId="0" xfId="1" applyFont="1" applyFill="1"/>
    <xf numFmtId="0" fontId="2" fillId="13" borderId="0" xfId="1" applyFill="1"/>
    <xf numFmtId="0" fontId="0" fillId="13" borderId="0" xfId="0" applyFill="1"/>
    <xf numFmtId="0" fontId="2" fillId="0" borderId="0" xfId="1"/>
    <xf numFmtId="0" fontId="1" fillId="3" borderId="0" xfId="0" applyFont="1" applyFill="1"/>
    <xf numFmtId="0" fontId="0" fillId="3" borderId="0" xfId="0" applyFill="1"/>
    <xf numFmtId="0" fontId="12" fillId="3" borderId="0" xfId="0" applyFont="1" applyFill="1"/>
    <xf numFmtId="0" fontId="12" fillId="3" borderId="0" xfId="0" applyFont="1" applyFill="1" applyBorder="1"/>
    <xf numFmtId="0" fontId="16" fillId="3" borderId="0" xfId="1" applyFont="1" applyFill="1"/>
    <xf numFmtId="0" fontId="2" fillId="3" borderId="0" xfId="2" applyFont="1" applyFill="1"/>
    <xf numFmtId="0" fontId="2" fillId="3" borderId="0" xfId="2" applyFont="1" applyFill="1" applyBorder="1" applyAlignment="1"/>
    <xf numFmtId="169" fontId="8" fillId="4" borderId="1" xfId="3" applyNumberFormat="1" applyFont="1" applyFill="1" applyBorder="1" applyAlignment="1">
      <alignment horizontal="center"/>
    </xf>
    <xf numFmtId="0" fontId="22" fillId="3" borderId="0" xfId="4" applyFont="1" applyFill="1" applyBorder="1" applyAlignment="1">
      <alignment horizontal="left"/>
    </xf>
    <xf numFmtId="0" fontId="16" fillId="3" borderId="0" xfId="0" applyFont="1" applyFill="1" applyBorder="1" applyAlignment="1" applyProtection="1">
      <alignment horizontal="center"/>
    </xf>
    <xf numFmtId="0" fontId="21" fillId="3" borderId="0" xfId="0" applyFont="1" applyFill="1" applyAlignment="1">
      <alignment horizontal="left" vertical="center" wrapText="1" indent="1"/>
    </xf>
    <xf numFmtId="0" fontId="19" fillId="3" borderId="0" xfId="0" applyFont="1" applyFill="1" applyAlignment="1">
      <alignment horizontal="left" vertical="center" wrapText="1" indent="1"/>
    </xf>
    <xf numFmtId="0" fontId="19" fillId="3" borderId="0" xfId="0" applyFont="1" applyFill="1" applyAlignment="1">
      <alignment horizontal="left" vertical="center" wrapText="1" indent="2"/>
    </xf>
    <xf numFmtId="0" fontId="2" fillId="3" borderId="0" xfId="4" applyFont="1" applyFill="1"/>
    <xf numFmtId="172" fontId="5" fillId="4" borderId="1" xfId="2" applyNumberFormat="1" applyFont="1" applyFill="1" applyBorder="1" applyAlignment="1">
      <alignment horizontal="center"/>
    </xf>
    <xf numFmtId="171" fontId="0" fillId="4" borderId="4" xfId="8" applyNumberFormat="1" applyFont="1" applyFill="1" applyBorder="1" applyAlignment="1">
      <alignment horizontal="center"/>
    </xf>
    <xf numFmtId="171" fontId="0" fillId="4" borderId="1" xfId="8" applyNumberFormat="1" applyFont="1" applyFill="1" applyBorder="1" applyAlignment="1">
      <alignment horizontal="center"/>
    </xf>
    <xf numFmtId="171" fontId="0" fillId="4" borderId="3" xfId="8" applyNumberFormat="1" applyFont="1" applyFill="1" applyBorder="1" applyAlignment="1">
      <alignment horizontal="center"/>
    </xf>
    <xf numFmtId="173" fontId="7" fillId="3" borderId="0" xfId="0" applyNumberFormat="1" applyFont="1" applyFill="1"/>
    <xf numFmtId="0" fontId="7" fillId="3" borderId="0" xfId="0" applyNumberFormat="1" applyFont="1" applyFill="1"/>
    <xf numFmtId="3" fontId="10" fillId="4" borderId="1" xfId="7" applyNumberFormat="1" applyFont="1" applyFill="1" applyBorder="1" applyAlignment="1">
      <alignment horizontal="center"/>
    </xf>
    <xf numFmtId="166" fontId="2" fillId="2" borderId="1" xfId="13" applyNumberFormat="1" applyFill="1" applyBorder="1" applyAlignment="1" applyProtection="1">
      <alignment horizontal="center"/>
      <protection locked="0"/>
    </xf>
    <xf numFmtId="1" fontId="2" fillId="2" borderId="1" xfId="13" applyNumberFormat="1" applyFill="1" applyBorder="1" applyAlignment="1" applyProtection="1">
      <alignment horizontal="center"/>
      <protection locked="0"/>
    </xf>
    <xf numFmtId="167" fontId="2" fillId="2" borderId="1" xfId="13" applyNumberFormat="1" applyFill="1" applyBorder="1" applyAlignment="1" applyProtection="1">
      <alignment horizontal="center"/>
      <protection locked="0"/>
    </xf>
    <xf numFmtId="14" fontId="2" fillId="2" borderId="1" xfId="12" applyNumberFormat="1" applyFill="1" applyBorder="1" applyAlignment="1" applyProtection="1">
      <alignment horizontal="center"/>
      <protection locked="0"/>
    </xf>
    <xf numFmtId="1" fontId="2" fillId="2" borderId="1" xfId="12" applyNumberFormat="1" applyFill="1" applyBorder="1" applyAlignment="1" applyProtection="1">
      <alignment horizontal="center"/>
      <protection locked="0"/>
    </xf>
    <xf numFmtId="166" fontId="2" fillId="2" borderId="1" xfId="12" applyNumberFormat="1" applyFill="1" applyBorder="1" applyAlignment="1" applyProtection="1">
      <alignment horizontal="center"/>
      <protection locked="0"/>
    </xf>
    <xf numFmtId="3" fontId="10" fillId="4" borderId="1" xfId="0" applyNumberFormat="1" applyFont="1" applyFill="1" applyBorder="1" applyAlignment="1">
      <alignment horizontal="center"/>
    </xf>
    <xf numFmtId="0" fontId="12" fillId="3" borderId="0" xfId="0" applyFont="1" applyFill="1"/>
    <xf numFmtId="0" fontId="7" fillId="3" borderId="0" xfId="0" applyFont="1" applyFill="1"/>
    <xf numFmtId="0" fontId="0" fillId="4" borderId="1" xfId="0" applyFill="1" applyBorder="1" applyAlignment="1">
      <alignment horizontal="center"/>
    </xf>
    <xf numFmtId="0" fontId="2" fillId="3" borderId="0" xfId="1" applyFont="1" applyFill="1"/>
    <xf numFmtId="0" fontId="3" fillId="3" borderId="0" xfId="1" applyFont="1" applyFill="1"/>
    <xf numFmtId="1" fontId="2" fillId="2" borderId="1" xfId="13" applyNumberFormat="1" applyFill="1" applyBorder="1" applyAlignment="1" applyProtection="1">
      <alignment horizontal="center"/>
      <protection locked="0"/>
    </xf>
    <xf numFmtId="1" fontId="2" fillId="2" borderId="1" xfId="12" applyNumberFormat="1" applyFill="1" applyBorder="1" applyAlignment="1" applyProtection="1">
      <alignment horizontal="center"/>
      <protection locked="0"/>
    </xf>
    <xf numFmtId="0" fontId="0" fillId="0" borderId="0" xfId="0" applyFill="1" applyBorder="1" applyAlignment="1">
      <alignment horizontal="center"/>
    </xf>
    <xf numFmtId="9" fontId="5" fillId="0" borderId="0" xfId="4" applyNumberFormat="1" applyFont="1" applyFill="1" applyBorder="1" applyAlignment="1">
      <alignment horizontal="center"/>
    </xf>
    <xf numFmtId="9" fontId="5" fillId="0" borderId="0" xfId="8" applyFont="1" applyFill="1" applyBorder="1" applyAlignment="1">
      <alignment horizontal="center"/>
    </xf>
    <xf numFmtId="14" fontId="7" fillId="2" borderId="1" xfId="0" applyNumberFormat="1" applyFont="1" applyFill="1" applyBorder="1" applyProtection="1">
      <protection locked="0"/>
    </xf>
    <xf numFmtId="14" fontId="7" fillId="2" borderId="1" xfId="0" applyNumberFormat="1" applyFont="1" applyFill="1" applyBorder="1" applyProtection="1">
      <protection locked="0"/>
    </xf>
    <xf numFmtId="0" fontId="1" fillId="3" borderId="0" xfId="0" applyFont="1" applyFill="1"/>
    <xf numFmtId="3" fontId="2" fillId="3" borderId="0" xfId="13" applyNumberFormat="1" applyFont="1" applyFill="1" applyBorder="1" applyAlignment="1">
      <alignment horizontal="center"/>
    </xf>
    <xf numFmtId="0" fontId="0" fillId="3" borderId="0" xfId="0" applyFill="1"/>
    <xf numFmtId="0" fontId="2" fillId="3" borderId="0" xfId="12" applyFont="1" applyFill="1" applyBorder="1" applyAlignment="1"/>
    <xf numFmtId="0" fontId="2" fillId="3" borderId="0" xfId="13" applyFill="1"/>
    <xf numFmtId="0" fontId="2" fillId="3" borderId="0" xfId="13" applyFill="1" applyBorder="1"/>
    <xf numFmtId="3" fontId="2" fillId="7" borderId="1" xfId="13" applyNumberFormat="1" applyFont="1" applyFill="1" applyBorder="1" applyAlignment="1">
      <alignment horizontal="center"/>
    </xf>
    <xf numFmtId="0" fontId="2" fillId="3" borderId="0" xfId="12" applyFont="1" applyFill="1" applyBorder="1" applyAlignment="1"/>
    <xf numFmtId="166" fontId="2" fillId="7" borderId="1" xfId="13" applyNumberFormat="1" applyFont="1" applyFill="1" applyBorder="1" applyAlignment="1">
      <alignment horizontal="center"/>
    </xf>
    <xf numFmtId="0" fontId="0" fillId="3" borderId="0" xfId="0" applyFill="1"/>
    <xf numFmtId="0" fontId="2" fillId="3" borderId="0" xfId="12" applyFont="1" applyFill="1" applyBorder="1" applyAlignment="1"/>
    <xf numFmtId="3" fontId="2" fillId="7" borderId="1" xfId="13" applyNumberFormat="1" applyFont="1" applyFill="1" applyBorder="1" applyAlignment="1">
      <alignment horizontal="center"/>
    </xf>
    <xf numFmtId="0" fontId="0" fillId="3" borderId="0" xfId="0" applyFill="1"/>
    <xf numFmtId="0" fontId="2" fillId="3" borderId="0" xfId="12" applyFont="1" applyFill="1" applyBorder="1" applyAlignment="1"/>
    <xf numFmtId="3" fontId="2" fillId="7" borderId="1" xfId="13" applyNumberFormat="1" applyFont="1" applyFill="1" applyBorder="1" applyAlignment="1">
      <alignment horizontal="center"/>
    </xf>
    <xf numFmtId="0" fontId="1" fillId="3" borderId="0" xfId="0" applyFont="1" applyFill="1"/>
    <xf numFmtId="0" fontId="0" fillId="3" borderId="0" xfId="0" applyFill="1"/>
    <xf numFmtId="0" fontId="0" fillId="3" borderId="0" xfId="0" applyFill="1" applyBorder="1"/>
    <xf numFmtId="0" fontId="2" fillId="3" borderId="0" xfId="12" applyFont="1" applyFill="1" applyBorder="1" applyAlignment="1"/>
    <xf numFmtId="166" fontId="8" fillId="3" borderId="0" xfId="13" applyNumberFormat="1" applyFont="1" applyFill="1" applyBorder="1" applyAlignment="1">
      <alignment horizontal="center"/>
    </xf>
    <xf numFmtId="3" fontId="2" fillId="6" borderId="1" xfId="13" applyNumberFormat="1" applyFont="1" applyFill="1" applyBorder="1" applyAlignment="1">
      <alignment horizontal="center"/>
    </xf>
    <xf numFmtId="3" fontId="2" fillId="7" borderId="1" xfId="13" applyNumberFormat="1" applyFont="1" applyFill="1" applyBorder="1" applyAlignment="1">
      <alignment horizontal="center"/>
    </xf>
    <xf numFmtId="166" fontId="23" fillId="3" borderId="0" xfId="13" applyNumberFormat="1" applyFont="1" applyFill="1" applyBorder="1" applyAlignment="1">
      <alignment horizontal="center"/>
    </xf>
    <xf numFmtId="3" fontId="12" fillId="3" borderId="0" xfId="0" applyNumberFormat="1" applyFont="1" applyFill="1" applyBorder="1"/>
    <xf numFmtId="0" fontId="2" fillId="3" borderId="0" xfId="12" applyFont="1" applyFill="1" applyBorder="1" applyAlignment="1"/>
    <xf numFmtId="0" fontId="7" fillId="3" borderId="0" xfId="0" applyFont="1" applyFill="1"/>
    <xf numFmtId="0" fontId="7" fillId="3" borderId="0" xfId="0" applyFont="1" applyFill="1" applyBorder="1"/>
    <xf numFmtId="3" fontId="2" fillId="4" borderId="1" xfId="15" applyNumberFormat="1" applyFont="1" applyFill="1" applyBorder="1" applyAlignment="1" applyProtection="1">
      <alignment horizontal="center"/>
    </xf>
    <xf numFmtId="0" fontId="2" fillId="3" borderId="0" xfId="2" applyFont="1" applyFill="1" applyBorder="1"/>
    <xf numFmtId="1" fontId="2" fillId="4" borderId="1" xfId="0" applyNumberFormat="1" applyFont="1" applyFill="1" applyBorder="1" applyAlignment="1" applyProtection="1">
      <alignment horizontal="center"/>
    </xf>
    <xf numFmtId="1" fontId="2" fillId="4" borderId="1" xfId="2" applyNumberFormat="1" applyFont="1" applyFill="1" applyBorder="1" applyAlignment="1" applyProtection="1">
      <alignment horizontal="center"/>
    </xf>
    <xf numFmtId="0" fontId="12" fillId="3" borderId="0" xfId="0" applyFont="1" applyFill="1"/>
    <xf numFmtId="0" fontId="0" fillId="3" borderId="0" xfId="0" applyFill="1"/>
    <xf numFmtId="0" fontId="0" fillId="3" borderId="0" xfId="0" applyFill="1"/>
    <xf numFmtId="0" fontId="0" fillId="3" borderId="0" xfId="0" applyFill="1"/>
    <xf numFmtId="165" fontId="2" fillId="5" borderId="1" xfId="13" applyNumberFormat="1" applyFill="1" applyBorder="1" applyAlignment="1" applyProtection="1">
      <alignment horizontal="center"/>
      <protection locked="0"/>
    </xf>
    <xf numFmtId="8" fontId="2" fillId="5" borderId="1" xfId="13" applyNumberFormat="1" applyFill="1" applyBorder="1" applyAlignment="1" applyProtection="1">
      <alignment horizontal="center"/>
      <protection locked="0"/>
    </xf>
    <xf numFmtId="0" fontId="2" fillId="5" borderId="1" xfId="13" applyFont="1" applyFill="1" applyBorder="1" applyAlignment="1" applyProtection="1">
      <alignment horizontal="center"/>
      <protection locked="0"/>
    </xf>
    <xf numFmtId="0" fontId="2" fillId="5" borderId="1" xfId="13" applyFill="1" applyBorder="1" applyAlignment="1" applyProtection="1">
      <alignment horizontal="center"/>
      <protection locked="0"/>
    </xf>
    <xf numFmtId="166" fontId="2" fillId="2" borderId="1" xfId="13" applyNumberFormat="1" applyFill="1" applyBorder="1" applyAlignment="1" applyProtection="1">
      <alignment horizontal="center"/>
      <protection locked="0"/>
    </xf>
    <xf numFmtId="1" fontId="2" fillId="2" borderId="1" xfId="13" applyNumberFormat="1" applyFill="1" applyBorder="1" applyAlignment="1" applyProtection="1">
      <alignment horizontal="center"/>
      <protection locked="0"/>
    </xf>
    <xf numFmtId="167" fontId="2" fillId="2" borderId="1" xfId="13" applyNumberFormat="1" applyFill="1" applyBorder="1" applyAlignment="1" applyProtection="1">
      <alignment horizontal="center"/>
      <protection locked="0"/>
    </xf>
    <xf numFmtId="0" fontId="2" fillId="12" borderId="1" xfId="12" applyFill="1" applyBorder="1" applyAlignment="1" applyProtection="1">
      <alignment horizontal="center"/>
      <protection locked="0"/>
    </xf>
    <xf numFmtId="0" fontId="2" fillId="12" borderId="1" xfId="12" applyFill="1" applyBorder="1" applyProtection="1">
      <protection locked="0"/>
    </xf>
    <xf numFmtId="0" fontId="0" fillId="12" borderId="1" xfId="0" applyFill="1" applyBorder="1" applyProtection="1">
      <protection locked="0"/>
    </xf>
    <xf numFmtId="166" fontId="2" fillId="5" borderId="1" xfId="13" applyNumberFormat="1" applyFont="1" applyFill="1" applyBorder="1" applyAlignment="1" applyProtection="1">
      <alignment horizontal="center"/>
      <protection locked="0"/>
    </xf>
    <xf numFmtId="1" fontId="2" fillId="5" borderId="1" xfId="3" applyNumberFormat="1" applyFont="1" applyFill="1" applyBorder="1" applyAlignment="1" applyProtection="1">
      <alignment horizontal="center"/>
      <protection locked="0"/>
    </xf>
    <xf numFmtId="3" fontId="2" fillId="5" borderId="1" xfId="13" applyNumberFormat="1" applyFont="1" applyFill="1" applyBorder="1" applyAlignment="1" applyProtection="1">
      <alignment horizontal="center"/>
      <protection locked="0"/>
    </xf>
    <xf numFmtId="3" fontId="2" fillId="5" borderId="1" xfId="13" applyNumberFormat="1" applyFont="1" applyFill="1" applyBorder="1" applyAlignment="1" applyProtection="1">
      <alignment horizontal="center"/>
      <protection locked="0"/>
    </xf>
    <xf numFmtId="0" fontId="2" fillId="12" borderId="1" xfId="13" applyFill="1" applyBorder="1" applyAlignment="1" applyProtection="1">
      <alignment horizontal="center"/>
      <protection locked="0"/>
    </xf>
    <xf numFmtId="1" fontId="0" fillId="2" borderId="1" xfId="0" applyNumberFormat="1" applyFill="1" applyBorder="1" applyProtection="1">
      <protection locked="0"/>
    </xf>
    <xf numFmtId="166" fontId="2" fillId="2" borderId="1" xfId="13" applyNumberFormat="1" applyFill="1" applyBorder="1" applyAlignment="1" applyProtection="1">
      <alignment horizontal="center"/>
      <protection locked="0"/>
    </xf>
    <xf numFmtId="1" fontId="2" fillId="2" borderId="1" xfId="13" applyNumberFormat="1" applyFill="1" applyBorder="1" applyAlignment="1" applyProtection="1">
      <alignment horizontal="center"/>
      <protection locked="0"/>
    </xf>
    <xf numFmtId="167" fontId="2" fillId="2" borderId="1" xfId="13" applyNumberFormat="1" applyFill="1" applyBorder="1" applyAlignment="1" applyProtection="1">
      <alignment horizontal="center"/>
      <protection locked="0"/>
    </xf>
    <xf numFmtId="0" fontId="2" fillId="2" borderId="1" xfId="13" applyFill="1" applyBorder="1" applyAlignment="1" applyProtection="1">
      <alignment horizontal="center"/>
      <protection locked="0"/>
    </xf>
    <xf numFmtId="164" fontId="2" fillId="2" borderId="1" xfId="13" applyNumberFormat="1" applyFont="1" applyFill="1" applyBorder="1" applyAlignment="1" applyProtection="1">
      <alignment horizontal="center"/>
      <protection locked="0"/>
    </xf>
    <xf numFmtId="166" fontId="2" fillId="2" borderId="1" xfId="13" applyNumberFormat="1" applyFont="1" applyFill="1" applyBorder="1" applyAlignment="1" applyProtection="1">
      <alignment horizontal="center"/>
      <protection locked="0"/>
    </xf>
    <xf numFmtId="3" fontId="2" fillId="2" borderId="1" xfId="13" applyNumberFormat="1" applyFont="1" applyFill="1" applyBorder="1" applyAlignment="1" applyProtection="1">
      <alignment horizontal="center"/>
      <protection locked="0"/>
    </xf>
    <xf numFmtId="17" fontId="2" fillId="2" borderId="1" xfId="13" applyNumberFormat="1" applyFill="1" applyBorder="1" applyAlignment="1" applyProtection="1">
      <alignment horizontal="center"/>
      <protection locked="0"/>
    </xf>
    <xf numFmtId="0" fontId="2" fillId="2" borderId="1" xfId="13" applyFont="1" applyFill="1" applyBorder="1" applyAlignment="1" applyProtection="1">
      <alignment horizontal="center"/>
      <protection locked="0"/>
    </xf>
    <xf numFmtId="17" fontId="2" fillId="2" borderId="1" xfId="13" applyNumberFormat="1" applyFont="1" applyFill="1" applyBorder="1" applyAlignment="1" applyProtection="1">
      <alignment horizontal="center"/>
      <protection locked="0"/>
    </xf>
    <xf numFmtId="1" fontId="2" fillId="2" borderId="1" xfId="13" applyNumberFormat="1" applyFont="1" applyFill="1" applyBorder="1" applyAlignment="1" applyProtection="1">
      <alignment horizontal="center"/>
      <protection locked="0"/>
    </xf>
    <xf numFmtId="3" fontId="0" fillId="3" borderId="0" xfId="0" applyNumberFormat="1" applyFill="1"/>
    <xf numFmtId="0" fontId="2" fillId="3" borderId="0" xfId="16" applyFont="1" applyFill="1"/>
    <xf numFmtId="3" fontId="8" fillId="4" borderId="1" xfId="4" applyNumberFormat="1" applyFont="1" applyFill="1" applyBorder="1" applyAlignment="1">
      <alignment horizontal="center"/>
    </xf>
    <xf numFmtId="1" fontId="8" fillId="4" borderId="1" xfId="0" applyNumberFormat="1" applyFont="1" applyFill="1" applyBorder="1" applyAlignment="1">
      <alignment horizontal="center"/>
    </xf>
    <xf numFmtId="2" fontId="8" fillId="4" borderId="1" xfId="8" applyNumberFormat="1" applyFont="1" applyFill="1" applyBorder="1" applyAlignment="1">
      <alignment horizontal="center"/>
    </xf>
    <xf numFmtId="4" fontId="8" fillId="4" borderId="1" xfId="4" applyNumberFormat="1" applyFont="1" applyFill="1" applyBorder="1" applyAlignment="1">
      <alignment horizontal="center"/>
    </xf>
    <xf numFmtId="2" fontId="8" fillId="4" borderId="1" xfId="4" applyNumberFormat="1" applyFont="1" applyFill="1" applyBorder="1" applyAlignment="1">
      <alignment horizontal="center"/>
    </xf>
    <xf numFmtId="1" fontId="8" fillId="4" borderId="1" xfId="4" applyNumberFormat="1" applyFont="1" applyFill="1" applyBorder="1" applyAlignment="1">
      <alignment horizontal="center"/>
    </xf>
    <xf numFmtId="0" fontId="30" fillId="3" borderId="0" xfId="4" applyFont="1" applyFill="1"/>
    <xf numFmtId="0" fontId="29" fillId="3" borderId="0" xfId="0" applyFont="1" applyFill="1"/>
    <xf numFmtId="0" fontId="2" fillId="3" borderId="0" xfId="0" applyFont="1" applyFill="1"/>
    <xf numFmtId="3" fontId="2" fillId="4" borderId="1" xfId="0" applyNumberFormat="1" applyFont="1" applyFill="1" applyBorder="1" applyAlignment="1">
      <alignment horizontal="center"/>
    </xf>
    <xf numFmtId="3" fontId="7" fillId="10" borderId="1" xfId="0" applyNumberFormat="1" applyFont="1" applyFill="1" applyBorder="1" applyAlignment="1">
      <alignment horizontal="center"/>
    </xf>
    <xf numFmtId="0" fontId="2" fillId="3" borderId="0" xfId="4" applyFont="1" applyFill="1" applyAlignment="1">
      <alignment horizontal="center"/>
    </xf>
    <xf numFmtId="0" fontId="31" fillId="3" borderId="0" xfId="0" applyFont="1" applyFill="1" applyBorder="1"/>
  </cellXfs>
  <cellStyles count="43">
    <cellStyle name="Arial  - Style1" xfId="25"/>
    <cellStyle name="Arial  - Style2" xfId="26"/>
    <cellStyle name="Arial  - Style4" xfId="27"/>
    <cellStyle name="Bold - Style2" xfId="28"/>
    <cellStyle name="Bold - Style7" xfId="19"/>
    <cellStyle name="Bold A - Style3" xfId="29"/>
    <cellStyle name="Bold U - Style8" xfId="21"/>
    <cellStyle name="Border - Style7" xfId="30"/>
    <cellStyle name="Border - Style8" xfId="31"/>
    <cellStyle name="BordR - Style7" xfId="32"/>
    <cellStyle name="BordT - Style8" xfId="33"/>
    <cellStyle name="BordT - Style8 2" xfId="42"/>
    <cellStyle name="Center - Style1" xfId="24"/>
    <cellStyle name="Comma" xfId="7" builtinId="3"/>
    <cellStyle name="Currency" xfId="3" builtinId="4"/>
    <cellStyle name="Drilld - Style5" xfId="34"/>
    <cellStyle name="Italic - Style1" xfId="35"/>
    <cellStyle name="Italic - Style3" xfId="36"/>
    <cellStyle name="Italic - Style4" xfId="37"/>
    <cellStyle name="Italic - Style5" xfId="38"/>
    <cellStyle name="Narrow - Style5" xfId="22"/>
    <cellStyle name="Normal" xfId="0" builtinId="0"/>
    <cellStyle name="Normal 2" xfId="1"/>
    <cellStyle name="Normal 2 2" xfId="4"/>
    <cellStyle name="Normal 2 2 2" xfId="13"/>
    <cellStyle name="Normal 2 2 3" xfId="10"/>
    <cellStyle name="Normal 3" xfId="2"/>
    <cellStyle name="Normal 3 2" xfId="12"/>
    <cellStyle name="Normal 3 3" xfId="9"/>
    <cellStyle name="Normal 4" xfId="5"/>
    <cellStyle name="Normal 5" xfId="6"/>
    <cellStyle name="Normal 5 2" xfId="14"/>
    <cellStyle name="Normal 5 3" xfId="11"/>
    <cellStyle name="Normal 6" xfId="15"/>
    <cellStyle name="Normal 6 2" xfId="16"/>
    <cellStyle name="Percent" xfId="8" builtinId="5"/>
    <cellStyle name="Yellow - Style2" xfId="17"/>
    <cellStyle name="Yellow - Style3" xfId="23"/>
    <cellStyle name="Yellow - Style4" xfId="18"/>
    <cellStyle name="Yellow - Style5" xfId="39"/>
    <cellStyle name="Yellow - Style6" xfId="20"/>
    <cellStyle name="Yellow - Style7" xfId="40"/>
    <cellStyle name="Yellow - Style8" xfId="41"/>
  </cellStyles>
  <dxfs count="1">
    <dxf>
      <font>
        <color auto="1"/>
      </font>
      <fill>
        <patternFill>
          <bgColor rgb="FFFF0000"/>
        </patternFill>
      </fill>
    </dxf>
  </dxfs>
  <tableStyles count="0" defaultTableStyle="TableStyleMedium2" defaultPivotStyle="PivotStyleLight16"/>
  <colors>
    <mruColors>
      <color rgb="FFFFFF99"/>
      <color rgb="FFCCFFCC"/>
      <color rgb="FF66FFCC"/>
      <color rgb="FF99FFCC"/>
      <color rgb="FFCCFF33"/>
      <color rgb="FFCCFF66"/>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Weaner Production</a:t>
            </a:r>
          </a:p>
        </c:rich>
      </c:tx>
      <c:overlay val="0"/>
    </c:title>
    <c:autoTitleDeleted val="0"/>
    <c:plotArea>
      <c:layout/>
      <c:barChart>
        <c:barDir val="col"/>
        <c:grouping val="stacked"/>
        <c:varyColors val="0"/>
        <c:ser>
          <c:idx val="0"/>
          <c:order val="0"/>
          <c:tx>
            <c:strRef>
              <c:f>Lookups!$C$6</c:f>
              <c:strCache>
                <c:ptCount val="1"/>
                <c:pt idx="0">
                  <c:v>Lower</c:v>
                </c:pt>
              </c:strCache>
            </c:strRef>
          </c:tx>
          <c:spPr>
            <a:noFill/>
            <a:ln>
              <a:noFill/>
            </a:ln>
          </c:spPr>
          <c:invertIfNegative val="0"/>
          <c:cat>
            <c:strRef>
              <c:f>Lookups!$B$7:$B$10</c:f>
              <c:strCache>
                <c:ptCount val="4"/>
                <c:pt idx="0">
                  <c:v>Southern Forest</c:v>
                </c:pt>
                <c:pt idx="1">
                  <c:v>Central Forest</c:v>
                </c:pt>
                <c:pt idx="2">
                  <c:v>Northern Downs</c:v>
                </c:pt>
                <c:pt idx="3">
                  <c:v>Northern Forest</c:v>
                </c:pt>
              </c:strCache>
            </c:strRef>
          </c:cat>
          <c:val>
            <c:numRef>
              <c:f>Lookups!$C$7:$C$10</c:f>
              <c:numCache>
                <c:formatCode>General</c:formatCode>
                <c:ptCount val="4"/>
                <c:pt idx="0">
                  <c:v>164.1</c:v>
                </c:pt>
                <c:pt idx="1">
                  <c:v>160.1</c:v>
                </c:pt>
                <c:pt idx="2">
                  <c:v>134</c:v>
                </c:pt>
                <c:pt idx="3">
                  <c:v>75.2</c:v>
                </c:pt>
              </c:numCache>
            </c:numRef>
          </c:val>
        </c:ser>
        <c:ser>
          <c:idx val="1"/>
          <c:order val="1"/>
          <c:tx>
            <c:strRef>
              <c:f>Lookups!$D$6</c:f>
              <c:strCache>
                <c:ptCount val="1"/>
                <c:pt idx="0">
                  <c:v>Lower</c:v>
                </c:pt>
              </c:strCache>
            </c:strRef>
          </c:tx>
          <c:spPr>
            <a:solidFill>
              <a:schemeClr val="bg1">
                <a:lumMod val="75000"/>
              </a:schemeClr>
            </a:solidFill>
          </c:spPr>
          <c:invertIfNegative val="0"/>
          <c:cat>
            <c:strRef>
              <c:f>Lookups!$B$7:$B$10</c:f>
              <c:strCache>
                <c:ptCount val="4"/>
                <c:pt idx="0">
                  <c:v>Southern Forest</c:v>
                </c:pt>
                <c:pt idx="1">
                  <c:v>Central Forest</c:v>
                </c:pt>
                <c:pt idx="2">
                  <c:v>Northern Downs</c:v>
                </c:pt>
                <c:pt idx="3">
                  <c:v>Northern Forest</c:v>
                </c:pt>
              </c:strCache>
            </c:strRef>
          </c:cat>
          <c:val>
            <c:numRef>
              <c:f>Lookups!$D$7:$D$10</c:f>
              <c:numCache>
                <c:formatCode>General</c:formatCode>
                <c:ptCount val="4"/>
                <c:pt idx="0">
                  <c:v>31.099999999999994</c:v>
                </c:pt>
                <c:pt idx="1">
                  <c:v>24.200000000000017</c:v>
                </c:pt>
                <c:pt idx="2">
                  <c:v>27.800000000000011</c:v>
                </c:pt>
                <c:pt idx="3">
                  <c:v>18.599999999999994</c:v>
                </c:pt>
              </c:numCache>
            </c:numRef>
          </c:val>
        </c:ser>
        <c:ser>
          <c:idx val="2"/>
          <c:order val="2"/>
          <c:tx>
            <c:strRef>
              <c:f>Lookups!$E$6</c:f>
              <c:strCache>
                <c:ptCount val="1"/>
                <c:pt idx="0">
                  <c:v>Upper</c:v>
                </c:pt>
              </c:strCache>
            </c:strRef>
          </c:tx>
          <c:spPr>
            <a:solidFill>
              <a:schemeClr val="bg1">
                <a:lumMod val="85000"/>
              </a:schemeClr>
            </a:solidFill>
          </c:spPr>
          <c:invertIfNegative val="0"/>
          <c:cat>
            <c:strRef>
              <c:f>Lookups!$B$7:$B$10</c:f>
              <c:strCache>
                <c:ptCount val="4"/>
                <c:pt idx="0">
                  <c:v>Southern Forest</c:v>
                </c:pt>
                <c:pt idx="1">
                  <c:v>Central Forest</c:v>
                </c:pt>
                <c:pt idx="2">
                  <c:v>Northern Downs</c:v>
                </c:pt>
                <c:pt idx="3">
                  <c:v>Northern Forest</c:v>
                </c:pt>
              </c:strCache>
            </c:strRef>
          </c:cat>
          <c:val>
            <c:numRef>
              <c:f>Lookups!$E$7:$E$10</c:f>
              <c:numCache>
                <c:formatCode>General</c:formatCode>
                <c:ptCount val="4"/>
                <c:pt idx="0">
                  <c:v>45.600000000000023</c:v>
                </c:pt>
                <c:pt idx="1">
                  <c:v>32.799999999999983</c:v>
                </c:pt>
                <c:pt idx="2">
                  <c:v>19.799999999999983</c:v>
                </c:pt>
                <c:pt idx="3">
                  <c:v>17.600000000000009</c:v>
                </c:pt>
              </c:numCache>
            </c:numRef>
          </c:val>
        </c:ser>
        <c:dLbls>
          <c:showLegendKey val="0"/>
          <c:showVal val="0"/>
          <c:showCatName val="0"/>
          <c:showSerName val="0"/>
          <c:showPercent val="0"/>
          <c:showBubbleSize val="0"/>
        </c:dLbls>
        <c:gapWidth val="55"/>
        <c:overlap val="100"/>
        <c:axId val="172925312"/>
        <c:axId val="172926848"/>
      </c:barChart>
      <c:scatterChart>
        <c:scatterStyle val="lineMarker"/>
        <c:varyColors val="0"/>
        <c:ser>
          <c:idx val="3"/>
          <c:order val="3"/>
          <c:tx>
            <c:strRef>
              <c:f>Lookups!$F$6</c:f>
              <c:strCache>
                <c:ptCount val="1"/>
                <c:pt idx="0">
                  <c:v>AVERAGE</c:v>
                </c:pt>
              </c:strCache>
            </c:strRef>
          </c:tx>
          <c:spPr>
            <a:ln w="28575">
              <a:noFill/>
            </a:ln>
          </c:spPr>
          <c:marker>
            <c:symbol val="circle"/>
            <c:size val="7"/>
            <c:spPr>
              <a:solidFill>
                <a:schemeClr val="tx1">
                  <a:lumMod val="95000"/>
                  <a:lumOff val="5000"/>
                </a:schemeClr>
              </a:solidFill>
            </c:spPr>
          </c:marker>
          <c:xVal>
            <c:strRef>
              <c:f>Lookups!$B$7:$B$10</c:f>
              <c:strCache>
                <c:ptCount val="4"/>
                <c:pt idx="0">
                  <c:v>Southern Forest</c:v>
                </c:pt>
                <c:pt idx="1">
                  <c:v>Central Forest</c:v>
                </c:pt>
                <c:pt idx="2">
                  <c:v>Northern Downs</c:v>
                </c:pt>
                <c:pt idx="3">
                  <c:v>Northern Forest</c:v>
                </c:pt>
              </c:strCache>
            </c:strRef>
          </c:xVal>
          <c:yVal>
            <c:numRef>
              <c:f>Lookups!$F$7:$F$10</c:f>
              <c:numCache>
                <c:formatCode>General</c:formatCode>
                <c:ptCount val="4"/>
                <c:pt idx="0">
                  <c:v>0</c:v>
                </c:pt>
                <c:pt idx="1">
                  <c:v>0</c:v>
                </c:pt>
                <c:pt idx="2">
                  <c:v>0</c:v>
                </c:pt>
                <c:pt idx="3">
                  <c:v>0</c:v>
                </c:pt>
              </c:numCache>
            </c:numRef>
          </c:yVal>
          <c:smooth val="0"/>
        </c:ser>
        <c:ser>
          <c:idx val="4"/>
          <c:order val="4"/>
          <c:tx>
            <c:strRef>
              <c:f>Lookups!$G$6</c:f>
              <c:strCache>
                <c:ptCount val="1"/>
                <c:pt idx="0">
                  <c:v>#VALUE!</c:v>
                </c:pt>
              </c:strCache>
            </c:strRef>
          </c:tx>
          <c:spPr>
            <a:ln w="28575">
              <a:noFill/>
            </a:ln>
          </c:spPr>
          <c:marker>
            <c:symbol val="circle"/>
            <c:size val="7"/>
          </c:marker>
          <c:xVal>
            <c:strRef>
              <c:f>Lookups!$B$7:$B$10</c:f>
              <c:strCache>
                <c:ptCount val="4"/>
                <c:pt idx="0">
                  <c:v>Southern Forest</c:v>
                </c:pt>
                <c:pt idx="1">
                  <c:v>Central Forest</c:v>
                </c:pt>
                <c:pt idx="2">
                  <c:v>Northern Downs</c:v>
                </c:pt>
                <c:pt idx="3">
                  <c:v>Northern Forest</c:v>
                </c:pt>
              </c:strCache>
            </c:strRef>
          </c:xVal>
          <c:yVal>
            <c:numRef>
              <c:f>Lookups!$G$7:$G$10</c:f>
              <c:numCache>
                <c:formatCode>General</c:formatCode>
                <c:ptCount val="4"/>
                <c:pt idx="0">
                  <c:v>0</c:v>
                </c:pt>
                <c:pt idx="1">
                  <c:v>0</c:v>
                </c:pt>
                <c:pt idx="2">
                  <c:v>0</c:v>
                </c:pt>
                <c:pt idx="3">
                  <c:v>0</c:v>
                </c:pt>
              </c:numCache>
            </c:numRef>
          </c:yVal>
          <c:smooth val="0"/>
        </c:ser>
        <c:ser>
          <c:idx val="5"/>
          <c:order val="5"/>
          <c:tx>
            <c:strRef>
              <c:f>Lookups!$H$6</c:f>
              <c:strCache>
                <c:ptCount val="1"/>
                <c:pt idx="0">
                  <c:v>#VALUE!</c:v>
                </c:pt>
              </c:strCache>
            </c:strRef>
          </c:tx>
          <c:spPr>
            <a:ln w="28575">
              <a:noFill/>
            </a:ln>
          </c:spPr>
          <c:marker>
            <c:symbol val="circle"/>
            <c:size val="7"/>
          </c:marker>
          <c:xVal>
            <c:strRef>
              <c:f>Lookups!$B$7:$B$10</c:f>
              <c:strCache>
                <c:ptCount val="4"/>
                <c:pt idx="0">
                  <c:v>Southern Forest</c:v>
                </c:pt>
                <c:pt idx="1">
                  <c:v>Central Forest</c:v>
                </c:pt>
                <c:pt idx="2">
                  <c:v>Northern Downs</c:v>
                </c:pt>
                <c:pt idx="3">
                  <c:v>Northern Forest</c:v>
                </c:pt>
              </c:strCache>
            </c:strRef>
          </c:xVal>
          <c:yVal>
            <c:numRef>
              <c:f>Lookups!$H$7:$H$10</c:f>
              <c:numCache>
                <c:formatCode>General</c:formatCode>
                <c:ptCount val="4"/>
                <c:pt idx="0">
                  <c:v>0</c:v>
                </c:pt>
                <c:pt idx="1">
                  <c:v>0</c:v>
                </c:pt>
                <c:pt idx="2">
                  <c:v>0</c:v>
                </c:pt>
                <c:pt idx="3">
                  <c:v>0</c:v>
                </c:pt>
              </c:numCache>
            </c:numRef>
          </c:yVal>
          <c:smooth val="0"/>
        </c:ser>
        <c:ser>
          <c:idx val="6"/>
          <c:order val="6"/>
          <c:tx>
            <c:strRef>
              <c:f>Lookups!$I$6</c:f>
              <c:strCache>
                <c:ptCount val="1"/>
                <c:pt idx="0">
                  <c:v>#VALUE!</c:v>
                </c:pt>
              </c:strCache>
            </c:strRef>
          </c:tx>
          <c:spPr>
            <a:ln w="28575">
              <a:noFill/>
            </a:ln>
          </c:spPr>
          <c:marker>
            <c:symbol val="circle"/>
            <c:size val="7"/>
          </c:marker>
          <c:xVal>
            <c:strRef>
              <c:f>Lookups!$B$7:$B$10</c:f>
              <c:strCache>
                <c:ptCount val="4"/>
                <c:pt idx="0">
                  <c:v>Southern Forest</c:v>
                </c:pt>
                <c:pt idx="1">
                  <c:v>Central Forest</c:v>
                </c:pt>
                <c:pt idx="2">
                  <c:v>Northern Downs</c:v>
                </c:pt>
                <c:pt idx="3">
                  <c:v>Northern Forest</c:v>
                </c:pt>
              </c:strCache>
            </c:strRef>
          </c:xVal>
          <c:yVal>
            <c:numRef>
              <c:f>Lookups!$I$7:$I$10</c:f>
              <c:numCache>
                <c:formatCode>General</c:formatCode>
                <c:ptCount val="4"/>
                <c:pt idx="0">
                  <c:v>0</c:v>
                </c:pt>
                <c:pt idx="1">
                  <c:v>0</c:v>
                </c:pt>
                <c:pt idx="2">
                  <c:v>0</c:v>
                </c:pt>
                <c:pt idx="3">
                  <c:v>0</c:v>
                </c:pt>
              </c:numCache>
            </c:numRef>
          </c:yVal>
          <c:smooth val="0"/>
        </c:ser>
        <c:ser>
          <c:idx val="7"/>
          <c:order val="7"/>
          <c:tx>
            <c:strRef>
              <c:f>Lookups!$J$6</c:f>
              <c:strCache>
                <c:ptCount val="1"/>
                <c:pt idx="0">
                  <c:v>#VALUE!</c:v>
                </c:pt>
              </c:strCache>
            </c:strRef>
          </c:tx>
          <c:spPr>
            <a:ln w="28575">
              <a:noFill/>
            </a:ln>
          </c:spPr>
          <c:marker>
            <c:symbol val="circle"/>
            <c:size val="7"/>
          </c:marker>
          <c:xVal>
            <c:strRef>
              <c:f>Lookups!$B$7:$B$10</c:f>
              <c:strCache>
                <c:ptCount val="4"/>
                <c:pt idx="0">
                  <c:v>Southern Forest</c:v>
                </c:pt>
                <c:pt idx="1">
                  <c:v>Central Forest</c:v>
                </c:pt>
                <c:pt idx="2">
                  <c:v>Northern Downs</c:v>
                </c:pt>
                <c:pt idx="3">
                  <c:v>Northern Forest</c:v>
                </c:pt>
              </c:strCache>
            </c:strRef>
          </c:xVal>
          <c:yVal>
            <c:numRef>
              <c:f>Lookups!$J$7:$J$10</c:f>
              <c:numCache>
                <c:formatCode>General</c:formatCode>
                <c:ptCount val="4"/>
                <c:pt idx="0">
                  <c:v>0</c:v>
                </c:pt>
                <c:pt idx="1">
                  <c:v>0</c:v>
                </c:pt>
                <c:pt idx="2">
                  <c:v>0</c:v>
                </c:pt>
                <c:pt idx="3">
                  <c:v>0</c:v>
                </c:pt>
              </c:numCache>
            </c:numRef>
          </c:yVal>
          <c:smooth val="0"/>
        </c:ser>
        <c:dLbls>
          <c:showLegendKey val="0"/>
          <c:showVal val="0"/>
          <c:showCatName val="0"/>
          <c:showSerName val="0"/>
          <c:showPercent val="0"/>
          <c:showBubbleSize val="0"/>
        </c:dLbls>
        <c:axId val="172925312"/>
        <c:axId val="172926848"/>
      </c:scatterChart>
      <c:catAx>
        <c:axId val="172925312"/>
        <c:scaling>
          <c:orientation val="minMax"/>
        </c:scaling>
        <c:delete val="0"/>
        <c:axPos val="b"/>
        <c:majorTickMark val="none"/>
        <c:minorTickMark val="none"/>
        <c:tickLblPos val="nextTo"/>
        <c:crossAx val="172926848"/>
        <c:crosses val="autoZero"/>
        <c:auto val="1"/>
        <c:lblAlgn val="ctr"/>
        <c:lblOffset val="100"/>
        <c:noMultiLvlLbl val="0"/>
      </c:catAx>
      <c:valAx>
        <c:axId val="172926848"/>
        <c:scaling>
          <c:orientation val="minMax"/>
        </c:scaling>
        <c:delete val="0"/>
        <c:axPos val="l"/>
        <c:majorGridlines/>
        <c:numFmt formatCode="General" sourceLinked="1"/>
        <c:majorTickMark val="none"/>
        <c:minorTickMark val="none"/>
        <c:tickLblPos val="nextTo"/>
        <c:crossAx val="172925312"/>
        <c:crosses val="autoZero"/>
        <c:crossBetween val="between"/>
      </c:valAx>
    </c:plotArea>
    <c:legend>
      <c:legendPos val="r"/>
      <c:legendEntry>
        <c:idx val="2"/>
        <c:delete val="1"/>
      </c:legendEntry>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Liveweight production / Female</a:t>
            </a:r>
          </a:p>
        </c:rich>
      </c:tx>
      <c:overlay val="0"/>
    </c:title>
    <c:autoTitleDeleted val="0"/>
    <c:plotArea>
      <c:layout/>
      <c:barChart>
        <c:barDir val="col"/>
        <c:grouping val="stacked"/>
        <c:varyColors val="0"/>
        <c:ser>
          <c:idx val="0"/>
          <c:order val="0"/>
          <c:tx>
            <c:strRef>
              <c:f>Lookups!$C$15</c:f>
              <c:strCache>
                <c:ptCount val="1"/>
                <c:pt idx="0">
                  <c:v>Lower</c:v>
                </c:pt>
              </c:strCache>
            </c:strRef>
          </c:tx>
          <c:spPr>
            <a:noFill/>
            <a:ln>
              <a:noFill/>
            </a:ln>
          </c:spPr>
          <c:invertIfNegative val="0"/>
          <c:cat>
            <c:strRef>
              <c:f>Lookups!$B$16:$B$19</c:f>
              <c:strCache>
                <c:ptCount val="4"/>
                <c:pt idx="0">
                  <c:v>Southern Forest</c:v>
                </c:pt>
                <c:pt idx="1">
                  <c:v>Central Forest</c:v>
                </c:pt>
                <c:pt idx="2">
                  <c:v>Northern Downs</c:v>
                </c:pt>
                <c:pt idx="3">
                  <c:v>Northern Forest</c:v>
                </c:pt>
              </c:strCache>
            </c:strRef>
          </c:cat>
          <c:val>
            <c:numRef>
              <c:f>Lookups!$C$16:$C$19</c:f>
              <c:numCache>
                <c:formatCode>General</c:formatCode>
                <c:ptCount val="4"/>
                <c:pt idx="0">
                  <c:v>155.6</c:v>
                </c:pt>
                <c:pt idx="1">
                  <c:v>142.69999999999999</c:v>
                </c:pt>
                <c:pt idx="2">
                  <c:v>129.30000000000001</c:v>
                </c:pt>
                <c:pt idx="3">
                  <c:v>70.900000000000006</c:v>
                </c:pt>
              </c:numCache>
            </c:numRef>
          </c:val>
        </c:ser>
        <c:ser>
          <c:idx val="1"/>
          <c:order val="1"/>
          <c:tx>
            <c:strRef>
              <c:f>Lookups!$D$15</c:f>
              <c:strCache>
                <c:ptCount val="1"/>
                <c:pt idx="0">
                  <c:v>Lower</c:v>
                </c:pt>
              </c:strCache>
            </c:strRef>
          </c:tx>
          <c:spPr>
            <a:solidFill>
              <a:schemeClr val="bg1">
                <a:lumMod val="75000"/>
              </a:schemeClr>
            </a:solidFill>
          </c:spPr>
          <c:invertIfNegative val="0"/>
          <c:cat>
            <c:strRef>
              <c:f>Lookups!$B$16:$B$19</c:f>
              <c:strCache>
                <c:ptCount val="4"/>
                <c:pt idx="0">
                  <c:v>Southern Forest</c:v>
                </c:pt>
                <c:pt idx="1">
                  <c:v>Central Forest</c:v>
                </c:pt>
                <c:pt idx="2">
                  <c:v>Northern Downs</c:v>
                </c:pt>
                <c:pt idx="3">
                  <c:v>Northern Forest</c:v>
                </c:pt>
              </c:strCache>
            </c:strRef>
          </c:cat>
          <c:val>
            <c:numRef>
              <c:f>Lookups!$D$16:$D$19</c:f>
              <c:numCache>
                <c:formatCode>General</c:formatCode>
                <c:ptCount val="4"/>
                <c:pt idx="0">
                  <c:v>31.900000000000006</c:v>
                </c:pt>
                <c:pt idx="1">
                  <c:v>54.600000000000023</c:v>
                </c:pt>
                <c:pt idx="2">
                  <c:v>11.899999999999977</c:v>
                </c:pt>
                <c:pt idx="3">
                  <c:v>17.899999999999991</c:v>
                </c:pt>
              </c:numCache>
            </c:numRef>
          </c:val>
        </c:ser>
        <c:ser>
          <c:idx val="2"/>
          <c:order val="2"/>
          <c:tx>
            <c:strRef>
              <c:f>Lookups!$E$15</c:f>
              <c:strCache>
                <c:ptCount val="1"/>
                <c:pt idx="0">
                  <c:v>Upper</c:v>
                </c:pt>
              </c:strCache>
            </c:strRef>
          </c:tx>
          <c:spPr>
            <a:solidFill>
              <a:schemeClr val="bg1">
                <a:lumMod val="85000"/>
              </a:schemeClr>
            </a:solidFill>
          </c:spPr>
          <c:invertIfNegative val="0"/>
          <c:cat>
            <c:strRef>
              <c:f>Lookups!$B$16:$B$19</c:f>
              <c:strCache>
                <c:ptCount val="4"/>
                <c:pt idx="0">
                  <c:v>Southern Forest</c:v>
                </c:pt>
                <c:pt idx="1">
                  <c:v>Central Forest</c:v>
                </c:pt>
                <c:pt idx="2">
                  <c:v>Northern Downs</c:v>
                </c:pt>
                <c:pt idx="3">
                  <c:v>Northern Forest</c:v>
                </c:pt>
              </c:strCache>
            </c:strRef>
          </c:cat>
          <c:val>
            <c:numRef>
              <c:f>Lookups!$E$16:$E$19</c:f>
              <c:numCache>
                <c:formatCode>General</c:formatCode>
                <c:ptCount val="4"/>
                <c:pt idx="0">
                  <c:v>61.800000000000011</c:v>
                </c:pt>
                <c:pt idx="1">
                  <c:v>56.599999999999994</c:v>
                </c:pt>
                <c:pt idx="2">
                  <c:v>46.600000000000023</c:v>
                </c:pt>
                <c:pt idx="3">
                  <c:v>32.600000000000009</c:v>
                </c:pt>
              </c:numCache>
            </c:numRef>
          </c:val>
        </c:ser>
        <c:dLbls>
          <c:showLegendKey val="0"/>
          <c:showVal val="0"/>
          <c:showCatName val="0"/>
          <c:showSerName val="0"/>
          <c:showPercent val="0"/>
          <c:showBubbleSize val="0"/>
        </c:dLbls>
        <c:gapWidth val="55"/>
        <c:overlap val="100"/>
        <c:axId val="173126016"/>
        <c:axId val="173127552"/>
      </c:barChart>
      <c:scatterChart>
        <c:scatterStyle val="lineMarker"/>
        <c:varyColors val="0"/>
        <c:ser>
          <c:idx val="3"/>
          <c:order val="3"/>
          <c:tx>
            <c:strRef>
              <c:f>Lookups!$F$15</c:f>
              <c:strCache>
                <c:ptCount val="1"/>
                <c:pt idx="0">
                  <c:v>AVERAGE</c:v>
                </c:pt>
              </c:strCache>
            </c:strRef>
          </c:tx>
          <c:spPr>
            <a:ln w="28575">
              <a:noFill/>
            </a:ln>
          </c:spPr>
          <c:marker>
            <c:symbol val="circle"/>
            <c:size val="7"/>
            <c:spPr>
              <a:solidFill>
                <a:schemeClr val="tx1"/>
              </a:solidFill>
            </c:spPr>
          </c:marker>
          <c:xVal>
            <c:strRef>
              <c:f>Lookups!$B$16:$B$19</c:f>
              <c:strCache>
                <c:ptCount val="4"/>
                <c:pt idx="0">
                  <c:v>Southern Forest</c:v>
                </c:pt>
                <c:pt idx="1">
                  <c:v>Central Forest</c:v>
                </c:pt>
                <c:pt idx="2">
                  <c:v>Northern Downs</c:v>
                </c:pt>
                <c:pt idx="3">
                  <c:v>Northern Forest</c:v>
                </c:pt>
              </c:strCache>
            </c:strRef>
          </c:xVal>
          <c:yVal>
            <c:numRef>
              <c:f>Lookups!$F$16:$F$19</c:f>
              <c:numCache>
                <c:formatCode>General</c:formatCode>
                <c:ptCount val="4"/>
                <c:pt idx="0">
                  <c:v>0</c:v>
                </c:pt>
                <c:pt idx="1">
                  <c:v>0</c:v>
                </c:pt>
                <c:pt idx="2">
                  <c:v>0</c:v>
                </c:pt>
                <c:pt idx="3">
                  <c:v>0</c:v>
                </c:pt>
              </c:numCache>
            </c:numRef>
          </c:yVal>
          <c:smooth val="0"/>
        </c:ser>
        <c:ser>
          <c:idx val="4"/>
          <c:order val="4"/>
          <c:tx>
            <c:strRef>
              <c:f>Lookups!$G$15</c:f>
              <c:strCache>
                <c:ptCount val="1"/>
                <c:pt idx="0">
                  <c:v>#VALUE!</c:v>
                </c:pt>
              </c:strCache>
            </c:strRef>
          </c:tx>
          <c:spPr>
            <a:ln w="28575">
              <a:noFill/>
            </a:ln>
          </c:spPr>
          <c:marker>
            <c:symbol val="circle"/>
            <c:size val="7"/>
          </c:marker>
          <c:xVal>
            <c:strRef>
              <c:f>Lookups!$B$16:$B$19</c:f>
              <c:strCache>
                <c:ptCount val="4"/>
                <c:pt idx="0">
                  <c:v>Southern Forest</c:v>
                </c:pt>
                <c:pt idx="1">
                  <c:v>Central Forest</c:v>
                </c:pt>
                <c:pt idx="2">
                  <c:v>Northern Downs</c:v>
                </c:pt>
                <c:pt idx="3">
                  <c:v>Northern Forest</c:v>
                </c:pt>
              </c:strCache>
            </c:strRef>
          </c:xVal>
          <c:yVal>
            <c:numRef>
              <c:f>Lookups!$G$16:$G$19</c:f>
              <c:numCache>
                <c:formatCode>General</c:formatCode>
                <c:ptCount val="4"/>
                <c:pt idx="0">
                  <c:v>0</c:v>
                </c:pt>
                <c:pt idx="1">
                  <c:v>0</c:v>
                </c:pt>
                <c:pt idx="2">
                  <c:v>0</c:v>
                </c:pt>
                <c:pt idx="3">
                  <c:v>0</c:v>
                </c:pt>
              </c:numCache>
            </c:numRef>
          </c:yVal>
          <c:smooth val="0"/>
        </c:ser>
        <c:ser>
          <c:idx val="5"/>
          <c:order val="5"/>
          <c:tx>
            <c:strRef>
              <c:f>Lookups!$H$15</c:f>
              <c:strCache>
                <c:ptCount val="1"/>
                <c:pt idx="0">
                  <c:v>#VALUE!</c:v>
                </c:pt>
              </c:strCache>
            </c:strRef>
          </c:tx>
          <c:spPr>
            <a:ln w="28575">
              <a:noFill/>
            </a:ln>
          </c:spPr>
          <c:xVal>
            <c:strRef>
              <c:f>Lookups!$B$16:$B$19</c:f>
              <c:strCache>
                <c:ptCount val="4"/>
                <c:pt idx="0">
                  <c:v>Southern Forest</c:v>
                </c:pt>
                <c:pt idx="1">
                  <c:v>Central Forest</c:v>
                </c:pt>
                <c:pt idx="2">
                  <c:v>Northern Downs</c:v>
                </c:pt>
                <c:pt idx="3">
                  <c:v>Northern Forest</c:v>
                </c:pt>
              </c:strCache>
            </c:strRef>
          </c:xVal>
          <c:yVal>
            <c:numRef>
              <c:f>Lookups!$H$16:$H$19</c:f>
              <c:numCache>
                <c:formatCode>General</c:formatCode>
                <c:ptCount val="4"/>
                <c:pt idx="0">
                  <c:v>0</c:v>
                </c:pt>
                <c:pt idx="1">
                  <c:v>0</c:v>
                </c:pt>
                <c:pt idx="2">
                  <c:v>0</c:v>
                </c:pt>
                <c:pt idx="3">
                  <c:v>0</c:v>
                </c:pt>
              </c:numCache>
            </c:numRef>
          </c:yVal>
          <c:smooth val="0"/>
        </c:ser>
        <c:ser>
          <c:idx val="6"/>
          <c:order val="6"/>
          <c:tx>
            <c:strRef>
              <c:f>Lookups!$I$15</c:f>
              <c:strCache>
                <c:ptCount val="1"/>
                <c:pt idx="0">
                  <c:v>#VALUE!</c:v>
                </c:pt>
              </c:strCache>
            </c:strRef>
          </c:tx>
          <c:spPr>
            <a:ln w="28575">
              <a:noFill/>
            </a:ln>
          </c:spPr>
          <c:marker>
            <c:symbol val="circle"/>
            <c:size val="7"/>
          </c:marker>
          <c:xVal>
            <c:strRef>
              <c:f>Lookups!$B$16:$B$19</c:f>
              <c:strCache>
                <c:ptCount val="4"/>
                <c:pt idx="0">
                  <c:v>Southern Forest</c:v>
                </c:pt>
                <c:pt idx="1">
                  <c:v>Central Forest</c:v>
                </c:pt>
                <c:pt idx="2">
                  <c:v>Northern Downs</c:v>
                </c:pt>
                <c:pt idx="3">
                  <c:v>Northern Forest</c:v>
                </c:pt>
              </c:strCache>
            </c:strRef>
          </c:xVal>
          <c:yVal>
            <c:numRef>
              <c:f>Lookups!$I$16:$I$19</c:f>
              <c:numCache>
                <c:formatCode>General</c:formatCode>
                <c:ptCount val="4"/>
                <c:pt idx="0">
                  <c:v>0</c:v>
                </c:pt>
                <c:pt idx="1">
                  <c:v>0</c:v>
                </c:pt>
                <c:pt idx="2">
                  <c:v>0</c:v>
                </c:pt>
                <c:pt idx="3">
                  <c:v>0</c:v>
                </c:pt>
              </c:numCache>
            </c:numRef>
          </c:yVal>
          <c:smooth val="0"/>
        </c:ser>
        <c:ser>
          <c:idx val="7"/>
          <c:order val="7"/>
          <c:tx>
            <c:strRef>
              <c:f>Lookups!$J$15</c:f>
              <c:strCache>
                <c:ptCount val="1"/>
                <c:pt idx="0">
                  <c:v>#VALUE!</c:v>
                </c:pt>
              </c:strCache>
            </c:strRef>
          </c:tx>
          <c:spPr>
            <a:ln w="28575">
              <a:noFill/>
            </a:ln>
          </c:spPr>
          <c:marker>
            <c:symbol val="circle"/>
            <c:size val="7"/>
          </c:marker>
          <c:xVal>
            <c:strRef>
              <c:f>Lookups!$B$16:$B$19</c:f>
              <c:strCache>
                <c:ptCount val="4"/>
                <c:pt idx="0">
                  <c:v>Southern Forest</c:v>
                </c:pt>
                <c:pt idx="1">
                  <c:v>Central Forest</c:v>
                </c:pt>
                <c:pt idx="2">
                  <c:v>Northern Downs</c:v>
                </c:pt>
                <c:pt idx="3">
                  <c:v>Northern Forest</c:v>
                </c:pt>
              </c:strCache>
            </c:strRef>
          </c:xVal>
          <c:yVal>
            <c:numRef>
              <c:f>Lookups!$J$16:$J$19</c:f>
              <c:numCache>
                <c:formatCode>General</c:formatCode>
                <c:ptCount val="4"/>
                <c:pt idx="0">
                  <c:v>0</c:v>
                </c:pt>
                <c:pt idx="1">
                  <c:v>0</c:v>
                </c:pt>
                <c:pt idx="2">
                  <c:v>0</c:v>
                </c:pt>
                <c:pt idx="3">
                  <c:v>0</c:v>
                </c:pt>
              </c:numCache>
            </c:numRef>
          </c:yVal>
          <c:smooth val="0"/>
        </c:ser>
        <c:dLbls>
          <c:showLegendKey val="0"/>
          <c:showVal val="0"/>
          <c:showCatName val="0"/>
          <c:showSerName val="0"/>
          <c:showPercent val="0"/>
          <c:showBubbleSize val="0"/>
        </c:dLbls>
        <c:axId val="173126016"/>
        <c:axId val="173127552"/>
      </c:scatterChart>
      <c:catAx>
        <c:axId val="173126016"/>
        <c:scaling>
          <c:orientation val="minMax"/>
        </c:scaling>
        <c:delete val="0"/>
        <c:axPos val="b"/>
        <c:majorTickMark val="none"/>
        <c:minorTickMark val="none"/>
        <c:tickLblPos val="nextTo"/>
        <c:crossAx val="173127552"/>
        <c:crosses val="autoZero"/>
        <c:auto val="1"/>
        <c:lblAlgn val="ctr"/>
        <c:lblOffset val="100"/>
        <c:noMultiLvlLbl val="0"/>
      </c:catAx>
      <c:valAx>
        <c:axId val="173127552"/>
        <c:scaling>
          <c:orientation val="minMax"/>
        </c:scaling>
        <c:delete val="0"/>
        <c:axPos val="l"/>
        <c:majorGridlines/>
        <c:numFmt formatCode="General" sourceLinked="1"/>
        <c:majorTickMark val="none"/>
        <c:minorTickMark val="none"/>
        <c:tickLblPos val="nextTo"/>
        <c:crossAx val="173126016"/>
        <c:crosses val="autoZero"/>
        <c:crossBetween val="between"/>
      </c:valAx>
    </c:plotArea>
    <c:legend>
      <c:legendPos val="r"/>
      <c:legendEntry>
        <c:idx val="2"/>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Liveweight production Ratio</a:t>
            </a:r>
          </a:p>
        </c:rich>
      </c:tx>
      <c:overlay val="0"/>
    </c:title>
    <c:autoTitleDeleted val="0"/>
    <c:plotArea>
      <c:layout/>
      <c:barChart>
        <c:barDir val="col"/>
        <c:grouping val="stacked"/>
        <c:varyColors val="0"/>
        <c:ser>
          <c:idx val="0"/>
          <c:order val="0"/>
          <c:tx>
            <c:strRef>
              <c:f>Lookups!$C$22</c:f>
              <c:strCache>
                <c:ptCount val="1"/>
                <c:pt idx="0">
                  <c:v>Lower</c:v>
                </c:pt>
              </c:strCache>
            </c:strRef>
          </c:tx>
          <c:spPr>
            <a:noFill/>
            <a:ln>
              <a:noFill/>
            </a:ln>
          </c:spPr>
          <c:invertIfNegative val="0"/>
          <c:cat>
            <c:strRef>
              <c:f>Lookups!$B$24:$B$27</c:f>
              <c:strCache>
                <c:ptCount val="4"/>
                <c:pt idx="0">
                  <c:v>Southern Forest</c:v>
                </c:pt>
                <c:pt idx="1">
                  <c:v>Central Forest</c:v>
                </c:pt>
                <c:pt idx="2">
                  <c:v>Northern Downs</c:v>
                </c:pt>
                <c:pt idx="3">
                  <c:v>Northern Forest</c:v>
                </c:pt>
              </c:strCache>
            </c:strRef>
          </c:cat>
          <c:val>
            <c:numRef>
              <c:f>Lookups!$C$24:$C$27</c:f>
              <c:numCache>
                <c:formatCode>General</c:formatCode>
                <c:ptCount val="4"/>
                <c:pt idx="0">
                  <c:v>0.23</c:v>
                </c:pt>
                <c:pt idx="1">
                  <c:v>0.2</c:v>
                </c:pt>
                <c:pt idx="2">
                  <c:v>0.21</c:v>
                </c:pt>
                <c:pt idx="3">
                  <c:v>0.04</c:v>
                </c:pt>
              </c:numCache>
            </c:numRef>
          </c:val>
        </c:ser>
        <c:ser>
          <c:idx val="1"/>
          <c:order val="1"/>
          <c:tx>
            <c:strRef>
              <c:f>Lookups!$D$22</c:f>
              <c:strCache>
                <c:ptCount val="1"/>
                <c:pt idx="0">
                  <c:v>Lower</c:v>
                </c:pt>
              </c:strCache>
            </c:strRef>
          </c:tx>
          <c:spPr>
            <a:solidFill>
              <a:schemeClr val="bg1">
                <a:lumMod val="75000"/>
              </a:schemeClr>
            </a:solidFill>
          </c:spPr>
          <c:invertIfNegative val="0"/>
          <c:cat>
            <c:strRef>
              <c:f>Lookups!$B$24:$B$27</c:f>
              <c:strCache>
                <c:ptCount val="4"/>
                <c:pt idx="0">
                  <c:v>Southern Forest</c:v>
                </c:pt>
                <c:pt idx="1">
                  <c:v>Central Forest</c:v>
                </c:pt>
                <c:pt idx="2">
                  <c:v>Northern Downs</c:v>
                </c:pt>
                <c:pt idx="3">
                  <c:v>Northern Forest</c:v>
                </c:pt>
              </c:strCache>
            </c:strRef>
          </c:cat>
          <c:val>
            <c:numRef>
              <c:f>Lookups!$D$24:$D$27</c:f>
              <c:numCache>
                <c:formatCode>General</c:formatCode>
                <c:ptCount val="4"/>
                <c:pt idx="0">
                  <c:v>5.0000000000000017E-2</c:v>
                </c:pt>
                <c:pt idx="1">
                  <c:v>9.9999999999999978E-2</c:v>
                </c:pt>
                <c:pt idx="2">
                  <c:v>2.0000000000000018E-2</c:v>
                </c:pt>
                <c:pt idx="3">
                  <c:v>0.1</c:v>
                </c:pt>
              </c:numCache>
            </c:numRef>
          </c:val>
        </c:ser>
        <c:ser>
          <c:idx val="2"/>
          <c:order val="2"/>
          <c:tx>
            <c:strRef>
              <c:f>Lookups!$E$15</c:f>
              <c:strCache>
                <c:ptCount val="1"/>
                <c:pt idx="0">
                  <c:v>Upper</c:v>
                </c:pt>
              </c:strCache>
            </c:strRef>
          </c:tx>
          <c:spPr>
            <a:solidFill>
              <a:schemeClr val="bg1">
                <a:lumMod val="85000"/>
              </a:schemeClr>
            </a:solidFill>
          </c:spPr>
          <c:invertIfNegative val="0"/>
          <c:cat>
            <c:strRef>
              <c:f>Lookups!$B$24:$B$27</c:f>
              <c:strCache>
                <c:ptCount val="4"/>
                <c:pt idx="0">
                  <c:v>Southern Forest</c:v>
                </c:pt>
                <c:pt idx="1">
                  <c:v>Central Forest</c:v>
                </c:pt>
                <c:pt idx="2">
                  <c:v>Northern Downs</c:v>
                </c:pt>
                <c:pt idx="3">
                  <c:v>Northern Forest</c:v>
                </c:pt>
              </c:strCache>
            </c:strRef>
          </c:cat>
          <c:val>
            <c:numRef>
              <c:f>Lookups!$E$24:$E$27</c:f>
              <c:numCache>
                <c:formatCode>General</c:formatCode>
                <c:ptCount val="4"/>
                <c:pt idx="0">
                  <c:v>6.899999999999995E-2</c:v>
                </c:pt>
                <c:pt idx="1">
                  <c:v>6.9000000000000006E-2</c:v>
                </c:pt>
                <c:pt idx="2">
                  <c:v>5.8999999999999969E-2</c:v>
                </c:pt>
                <c:pt idx="3">
                  <c:v>5.8999999999999997E-2</c:v>
                </c:pt>
              </c:numCache>
            </c:numRef>
          </c:val>
        </c:ser>
        <c:dLbls>
          <c:showLegendKey val="0"/>
          <c:showVal val="0"/>
          <c:showCatName val="0"/>
          <c:showSerName val="0"/>
          <c:showPercent val="0"/>
          <c:showBubbleSize val="0"/>
        </c:dLbls>
        <c:gapWidth val="55"/>
        <c:overlap val="100"/>
        <c:axId val="174104576"/>
        <c:axId val="174106112"/>
      </c:barChart>
      <c:scatterChart>
        <c:scatterStyle val="lineMarker"/>
        <c:varyColors val="0"/>
        <c:ser>
          <c:idx val="3"/>
          <c:order val="3"/>
          <c:tx>
            <c:strRef>
              <c:f>Lookups!$F$23</c:f>
              <c:strCache>
                <c:ptCount val="1"/>
                <c:pt idx="0">
                  <c:v>AVERAGE</c:v>
                </c:pt>
              </c:strCache>
            </c:strRef>
          </c:tx>
          <c:spPr>
            <a:ln w="28575">
              <a:noFill/>
            </a:ln>
          </c:spPr>
          <c:marker>
            <c:symbol val="circle"/>
            <c:size val="7"/>
            <c:spPr>
              <a:solidFill>
                <a:schemeClr val="tx1"/>
              </a:solidFill>
            </c:spPr>
          </c:marker>
          <c:yVal>
            <c:numRef>
              <c:f>Lookups!$F$24:$F$27</c:f>
              <c:numCache>
                <c:formatCode>General</c:formatCode>
                <c:ptCount val="4"/>
                <c:pt idx="0">
                  <c:v>0</c:v>
                </c:pt>
                <c:pt idx="1">
                  <c:v>0</c:v>
                </c:pt>
                <c:pt idx="2">
                  <c:v>0</c:v>
                </c:pt>
                <c:pt idx="3">
                  <c:v>0</c:v>
                </c:pt>
              </c:numCache>
            </c:numRef>
          </c:yVal>
          <c:smooth val="0"/>
        </c:ser>
        <c:ser>
          <c:idx val="4"/>
          <c:order val="4"/>
          <c:tx>
            <c:strRef>
              <c:f>Lookups!$G$23</c:f>
              <c:strCache>
                <c:ptCount val="1"/>
                <c:pt idx="0">
                  <c:v>#VALUE!</c:v>
                </c:pt>
              </c:strCache>
            </c:strRef>
          </c:tx>
          <c:spPr>
            <a:ln w="28575">
              <a:noFill/>
            </a:ln>
          </c:spPr>
          <c:marker>
            <c:symbol val="circle"/>
            <c:size val="7"/>
          </c:marker>
          <c:yVal>
            <c:numRef>
              <c:f>Lookups!$G$24:$G$27</c:f>
              <c:numCache>
                <c:formatCode>0.00000000</c:formatCode>
                <c:ptCount val="4"/>
                <c:pt idx="0">
                  <c:v>0</c:v>
                </c:pt>
                <c:pt idx="1">
                  <c:v>0</c:v>
                </c:pt>
                <c:pt idx="2">
                  <c:v>0</c:v>
                </c:pt>
                <c:pt idx="3">
                  <c:v>0</c:v>
                </c:pt>
              </c:numCache>
            </c:numRef>
          </c:yVal>
          <c:smooth val="0"/>
        </c:ser>
        <c:ser>
          <c:idx val="5"/>
          <c:order val="5"/>
          <c:tx>
            <c:strRef>
              <c:f>Lookups!$H$23</c:f>
              <c:strCache>
                <c:ptCount val="1"/>
                <c:pt idx="0">
                  <c:v>#VALUE!</c:v>
                </c:pt>
              </c:strCache>
            </c:strRef>
          </c:tx>
          <c:spPr>
            <a:ln w="28575">
              <a:noFill/>
            </a:ln>
          </c:spPr>
          <c:yVal>
            <c:numRef>
              <c:f>Lookups!$H$24:$H$27</c:f>
              <c:numCache>
                <c:formatCode>General</c:formatCode>
                <c:ptCount val="4"/>
                <c:pt idx="0">
                  <c:v>0</c:v>
                </c:pt>
                <c:pt idx="1">
                  <c:v>0</c:v>
                </c:pt>
                <c:pt idx="2">
                  <c:v>0</c:v>
                </c:pt>
                <c:pt idx="3">
                  <c:v>0</c:v>
                </c:pt>
              </c:numCache>
            </c:numRef>
          </c:yVal>
          <c:smooth val="0"/>
        </c:ser>
        <c:ser>
          <c:idx val="6"/>
          <c:order val="6"/>
          <c:tx>
            <c:strRef>
              <c:f>Lookups!$I$23</c:f>
              <c:strCache>
                <c:ptCount val="1"/>
                <c:pt idx="0">
                  <c:v>#VALUE!</c:v>
                </c:pt>
              </c:strCache>
            </c:strRef>
          </c:tx>
          <c:spPr>
            <a:ln w="28575">
              <a:noFill/>
            </a:ln>
          </c:spPr>
          <c:marker>
            <c:symbol val="circle"/>
            <c:size val="7"/>
          </c:marker>
          <c:yVal>
            <c:numRef>
              <c:f>Lookups!$I$24:$I$27</c:f>
              <c:numCache>
                <c:formatCode>General</c:formatCode>
                <c:ptCount val="4"/>
                <c:pt idx="0">
                  <c:v>0</c:v>
                </c:pt>
                <c:pt idx="1">
                  <c:v>0</c:v>
                </c:pt>
                <c:pt idx="2">
                  <c:v>0</c:v>
                </c:pt>
                <c:pt idx="3">
                  <c:v>0</c:v>
                </c:pt>
              </c:numCache>
            </c:numRef>
          </c:yVal>
          <c:smooth val="0"/>
        </c:ser>
        <c:ser>
          <c:idx val="7"/>
          <c:order val="7"/>
          <c:tx>
            <c:strRef>
              <c:f>Lookups!$J$23</c:f>
              <c:strCache>
                <c:ptCount val="1"/>
                <c:pt idx="0">
                  <c:v>#VALUE!</c:v>
                </c:pt>
              </c:strCache>
            </c:strRef>
          </c:tx>
          <c:spPr>
            <a:ln w="28575">
              <a:noFill/>
            </a:ln>
          </c:spPr>
          <c:marker>
            <c:symbol val="circle"/>
            <c:size val="7"/>
          </c:marker>
          <c:yVal>
            <c:numRef>
              <c:f>Lookups!$J$24:$J$27</c:f>
              <c:numCache>
                <c:formatCode>General</c:formatCode>
                <c:ptCount val="4"/>
                <c:pt idx="0">
                  <c:v>0</c:v>
                </c:pt>
                <c:pt idx="1">
                  <c:v>0</c:v>
                </c:pt>
                <c:pt idx="2">
                  <c:v>0</c:v>
                </c:pt>
                <c:pt idx="3">
                  <c:v>0</c:v>
                </c:pt>
              </c:numCache>
            </c:numRef>
          </c:yVal>
          <c:smooth val="0"/>
        </c:ser>
        <c:dLbls>
          <c:showLegendKey val="0"/>
          <c:showVal val="0"/>
          <c:showCatName val="0"/>
          <c:showSerName val="0"/>
          <c:showPercent val="0"/>
          <c:showBubbleSize val="0"/>
        </c:dLbls>
        <c:axId val="174104576"/>
        <c:axId val="174106112"/>
      </c:scatterChart>
      <c:catAx>
        <c:axId val="174104576"/>
        <c:scaling>
          <c:orientation val="minMax"/>
        </c:scaling>
        <c:delete val="0"/>
        <c:axPos val="b"/>
        <c:majorTickMark val="none"/>
        <c:minorTickMark val="none"/>
        <c:tickLblPos val="nextTo"/>
        <c:crossAx val="174106112"/>
        <c:crosses val="autoZero"/>
        <c:auto val="1"/>
        <c:lblAlgn val="ctr"/>
        <c:lblOffset val="100"/>
        <c:noMultiLvlLbl val="0"/>
      </c:catAx>
      <c:valAx>
        <c:axId val="174106112"/>
        <c:scaling>
          <c:orientation val="minMax"/>
        </c:scaling>
        <c:delete val="0"/>
        <c:axPos val="l"/>
        <c:majorGridlines/>
        <c:numFmt formatCode="General" sourceLinked="1"/>
        <c:majorTickMark val="none"/>
        <c:minorTickMark val="none"/>
        <c:tickLblPos val="nextTo"/>
        <c:crossAx val="174104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Livestock Trading Calculations'!A1"/><Relationship Id="rId7" Type="http://schemas.openxmlformats.org/officeDocument/2006/relationships/hyperlink" Target="https://futurebeefnew-daff.netdna-ssl.com/wp-content/uploads/BRICK.xls" TargetMode="External"/><Relationship Id="rId2" Type="http://schemas.openxmlformats.org/officeDocument/2006/relationships/hyperlink" Target="#Calculators!A1"/><Relationship Id="rId1" Type="http://schemas.openxmlformats.org/officeDocument/2006/relationships/hyperlink" Target="#'Data Entry'!A1"/><Relationship Id="rId6" Type="http://schemas.openxmlformats.org/officeDocument/2006/relationships/hyperlink" Target="#Benchmarks!A1"/><Relationship Id="rId5" Type="http://schemas.openxmlformats.org/officeDocument/2006/relationships/hyperlink" Target="#'Summary Results'!A1"/><Relationship Id="rId4" Type="http://schemas.openxmlformats.org/officeDocument/2006/relationships/hyperlink" Target="#'Summary Calculations'!A1"/></Relationships>
</file>

<file path=xl/drawings/_rels/drawing2.xml.rels><?xml version="1.0" encoding="UTF-8" standalone="yes"?>
<Relationships xmlns="http://schemas.openxmlformats.org/package/2006/relationships"><Relationship Id="rId1" Type="http://schemas.openxmlformats.org/officeDocument/2006/relationships/hyperlink" Target="#Navigation!A1"/></Relationships>
</file>

<file path=xl/drawings/_rels/drawing3.xml.rels><?xml version="1.0" encoding="UTF-8" standalone="yes"?>
<Relationships xmlns="http://schemas.openxmlformats.org/package/2006/relationships"><Relationship Id="rId1" Type="http://schemas.openxmlformats.org/officeDocument/2006/relationships/hyperlink" Target="#Navigation!A1"/></Relationships>
</file>

<file path=xl/drawings/_rels/drawing4.xml.rels><?xml version="1.0" encoding="UTF-8" standalone="yes"?>
<Relationships xmlns="http://schemas.openxmlformats.org/package/2006/relationships"><Relationship Id="rId1" Type="http://schemas.openxmlformats.org/officeDocument/2006/relationships/hyperlink" Target="#Navigation!A1"/></Relationships>
</file>

<file path=xl/drawings/_rels/drawing5.xml.rels><?xml version="1.0" encoding="UTF-8" standalone="yes"?>
<Relationships xmlns="http://schemas.openxmlformats.org/package/2006/relationships"><Relationship Id="rId1" Type="http://schemas.openxmlformats.org/officeDocument/2006/relationships/hyperlink" Target="#Navigation!A1"/></Relationships>
</file>

<file path=xl/drawings/_rels/drawing6.xml.rels><?xml version="1.0" encoding="UTF-8" standalone="yes"?>
<Relationships xmlns="http://schemas.openxmlformats.org/package/2006/relationships"><Relationship Id="rId1" Type="http://schemas.openxmlformats.org/officeDocument/2006/relationships/hyperlink" Target="#Navigation!A1"/></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2</xdr:row>
      <xdr:rowOff>19050</xdr:rowOff>
    </xdr:from>
    <xdr:to>
      <xdr:col>5</xdr:col>
      <xdr:colOff>590550</xdr:colOff>
      <xdr:row>4</xdr:row>
      <xdr:rowOff>180975</xdr:rowOff>
    </xdr:to>
    <xdr:sp macro="" textlink="">
      <xdr:nvSpPr>
        <xdr:cNvPr id="2" name="TextBox 1">
          <a:hlinkClick xmlns:r="http://schemas.openxmlformats.org/officeDocument/2006/relationships" r:id="rId1"/>
        </xdr:cNvPr>
        <xdr:cNvSpPr txBox="1"/>
      </xdr:nvSpPr>
      <xdr:spPr>
        <a:xfrm>
          <a:off x="1228725" y="400050"/>
          <a:ext cx="2409825" cy="54292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000"/>
            <a:t>Data </a:t>
          </a:r>
          <a:r>
            <a:rPr lang="en-AU" sz="1800"/>
            <a:t>Entry</a:t>
          </a:r>
        </a:p>
      </xdr:txBody>
    </xdr:sp>
    <xdr:clientData/>
  </xdr:twoCellAnchor>
  <xdr:twoCellAnchor>
    <xdr:from>
      <xdr:col>2</xdr:col>
      <xdr:colOff>0</xdr:colOff>
      <xdr:row>6</xdr:row>
      <xdr:rowOff>9525</xdr:rowOff>
    </xdr:from>
    <xdr:to>
      <xdr:col>5</xdr:col>
      <xdr:colOff>581025</xdr:colOff>
      <xdr:row>9</xdr:row>
      <xdr:rowOff>0</xdr:rowOff>
    </xdr:to>
    <xdr:sp macro="" textlink="">
      <xdr:nvSpPr>
        <xdr:cNvPr id="4" name="TextBox 3">
          <a:hlinkClick xmlns:r="http://schemas.openxmlformats.org/officeDocument/2006/relationships" r:id="rId2"/>
        </xdr:cNvPr>
        <xdr:cNvSpPr txBox="1"/>
      </xdr:nvSpPr>
      <xdr:spPr>
        <a:xfrm>
          <a:off x="1219200" y="1152525"/>
          <a:ext cx="2409825" cy="561975"/>
        </a:xfrm>
        <a:prstGeom prst="rect">
          <a:avLst/>
        </a:prstGeom>
        <a:solidFill>
          <a:srgbClr val="9BBB59">
            <a:lumMod val="60000"/>
            <a:lumOff val="40000"/>
          </a:srgb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ysClr val="windowText" lastClr="000000"/>
              </a:solidFill>
              <a:effectLst/>
              <a:uLnTx/>
              <a:uFillTx/>
              <a:latin typeface="Calibri"/>
            </a:rPr>
            <a:t>Calculators</a:t>
          </a:r>
        </a:p>
      </xdr:txBody>
    </xdr:sp>
    <xdr:clientData/>
  </xdr:twoCellAnchor>
  <xdr:twoCellAnchor>
    <xdr:from>
      <xdr:col>2</xdr:col>
      <xdr:colOff>0</xdr:colOff>
      <xdr:row>10</xdr:row>
      <xdr:rowOff>9525</xdr:rowOff>
    </xdr:from>
    <xdr:to>
      <xdr:col>5</xdr:col>
      <xdr:colOff>581025</xdr:colOff>
      <xdr:row>13</xdr:row>
      <xdr:rowOff>0</xdr:rowOff>
    </xdr:to>
    <xdr:sp macro="" textlink="">
      <xdr:nvSpPr>
        <xdr:cNvPr id="6" name="TextBox 5">
          <a:hlinkClick xmlns:r="http://schemas.openxmlformats.org/officeDocument/2006/relationships" r:id="rId3"/>
        </xdr:cNvPr>
        <xdr:cNvSpPr txBox="1"/>
      </xdr:nvSpPr>
      <xdr:spPr>
        <a:xfrm>
          <a:off x="1219200" y="1914525"/>
          <a:ext cx="2409825" cy="5619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a:t>Livestock Trading</a:t>
          </a:r>
        </a:p>
      </xdr:txBody>
    </xdr:sp>
    <xdr:clientData/>
  </xdr:twoCellAnchor>
  <xdr:twoCellAnchor>
    <xdr:from>
      <xdr:col>7</xdr:col>
      <xdr:colOff>0</xdr:colOff>
      <xdr:row>2</xdr:row>
      <xdr:rowOff>19050</xdr:rowOff>
    </xdr:from>
    <xdr:to>
      <xdr:col>10</xdr:col>
      <xdr:colOff>581025</xdr:colOff>
      <xdr:row>5</xdr:row>
      <xdr:rowOff>9525</xdr:rowOff>
    </xdr:to>
    <xdr:sp macro="" textlink="">
      <xdr:nvSpPr>
        <xdr:cNvPr id="7" name="TextBox 6">
          <a:hlinkClick xmlns:r="http://schemas.openxmlformats.org/officeDocument/2006/relationships" r:id="rId4"/>
        </xdr:cNvPr>
        <xdr:cNvSpPr txBox="1"/>
      </xdr:nvSpPr>
      <xdr:spPr>
        <a:xfrm>
          <a:off x="4267200" y="400050"/>
          <a:ext cx="2409825" cy="5619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a:t>Summary Calculations</a:t>
          </a:r>
        </a:p>
      </xdr:txBody>
    </xdr:sp>
    <xdr:clientData/>
  </xdr:twoCellAnchor>
  <xdr:twoCellAnchor>
    <xdr:from>
      <xdr:col>7</xdr:col>
      <xdr:colOff>0</xdr:colOff>
      <xdr:row>6</xdr:row>
      <xdr:rowOff>9525</xdr:rowOff>
    </xdr:from>
    <xdr:to>
      <xdr:col>10</xdr:col>
      <xdr:colOff>581025</xdr:colOff>
      <xdr:row>9</xdr:row>
      <xdr:rowOff>0</xdr:rowOff>
    </xdr:to>
    <xdr:sp macro="" textlink="">
      <xdr:nvSpPr>
        <xdr:cNvPr id="9" name="TextBox 8">
          <a:hlinkClick xmlns:r="http://schemas.openxmlformats.org/officeDocument/2006/relationships" r:id="rId5"/>
        </xdr:cNvPr>
        <xdr:cNvSpPr txBox="1"/>
      </xdr:nvSpPr>
      <xdr:spPr>
        <a:xfrm>
          <a:off x="4267200" y="1152525"/>
          <a:ext cx="2409825" cy="561975"/>
        </a:xfrm>
        <a:prstGeom prst="rect">
          <a:avLst/>
        </a:prstGeom>
        <a:solidFill>
          <a:srgbClr val="9BBB59">
            <a:lumMod val="60000"/>
            <a:lumOff val="40000"/>
          </a:srgb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ysClr val="windowText" lastClr="000000"/>
              </a:solidFill>
              <a:effectLst/>
              <a:uLnTx/>
              <a:uFillTx/>
              <a:latin typeface="Calibri"/>
            </a:rPr>
            <a:t>Summary Results</a:t>
          </a:r>
        </a:p>
      </xdr:txBody>
    </xdr:sp>
    <xdr:clientData/>
  </xdr:twoCellAnchor>
  <xdr:twoCellAnchor>
    <xdr:from>
      <xdr:col>7</xdr:col>
      <xdr:colOff>0</xdr:colOff>
      <xdr:row>10</xdr:row>
      <xdr:rowOff>0</xdr:rowOff>
    </xdr:from>
    <xdr:to>
      <xdr:col>10</xdr:col>
      <xdr:colOff>581025</xdr:colOff>
      <xdr:row>12</xdr:row>
      <xdr:rowOff>180975</xdr:rowOff>
    </xdr:to>
    <xdr:sp macro="" textlink="">
      <xdr:nvSpPr>
        <xdr:cNvPr id="10" name="TextBox 9">
          <a:hlinkClick xmlns:r="http://schemas.openxmlformats.org/officeDocument/2006/relationships" r:id="rId6"/>
        </xdr:cNvPr>
        <xdr:cNvSpPr txBox="1"/>
      </xdr:nvSpPr>
      <xdr:spPr>
        <a:xfrm>
          <a:off x="4267200" y="1905000"/>
          <a:ext cx="2409825" cy="561975"/>
        </a:xfrm>
        <a:prstGeom prst="rect">
          <a:avLst/>
        </a:prstGeom>
        <a:solidFill>
          <a:srgbClr val="9BBB59">
            <a:lumMod val="60000"/>
            <a:lumOff val="40000"/>
          </a:srgb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ysClr val="windowText" lastClr="000000"/>
              </a:solidFill>
              <a:effectLst/>
              <a:uLnTx/>
              <a:uFillTx/>
              <a:latin typeface="Calibri"/>
            </a:rPr>
            <a:t>Benchmarks</a:t>
          </a:r>
        </a:p>
      </xdr:txBody>
    </xdr:sp>
    <xdr:clientData/>
  </xdr:twoCellAnchor>
  <xdr:twoCellAnchor>
    <xdr:from>
      <xdr:col>1</xdr:col>
      <xdr:colOff>590550</xdr:colOff>
      <xdr:row>13</xdr:row>
      <xdr:rowOff>161925</xdr:rowOff>
    </xdr:from>
    <xdr:to>
      <xdr:col>11</xdr:col>
      <xdr:colOff>9525</xdr:colOff>
      <xdr:row>17</xdr:row>
      <xdr:rowOff>0</xdr:rowOff>
    </xdr:to>
    <xdr:sp macro="" textlink="">
      <xdr:nvSpPr>
        <xdr:cNvPr id="5" name="TextBox 4">
          <a:hlinkClick xmlns:r="http://schemas.openxmlformats.org/officeDocument/2006/relationships" r:id="rId7"/>
        </xdr:cNvPr>
        <xdr:cNvSpPr txBox="1"/>
      </xdr:nvSpPr>
      <xdr:spPr>
        <a:xfrm>
          <a:off x="1200150" y="2638425"/>
          <a:ext cx="5514975" cy="6000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800"/>
            <a:t>Click to download latest version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1038225</xdr:colOff>
      <xdr:row>1</xdr:row>
      <xdr:rowOff>76200</xdr:rowOff>
    </xdr:to>
    <xdr:sp macro="" textlink="">
      <xdr:nvSpPr>
        <xdr:cNvPr id="2" name="TextBox 1">
          <a:hlinkClick xmlns:r="http://schemas.openxmlformats.org/officeDocument/2006/relationships" r:id="rId1"/>
        </xdr:cNvPr>
        <xdr:cNvSpPr txBox="1"/>
      </xdr:nvSpPr>
      <xdr:spPr>
        <a:xfrm>
          <a:off x="2276475" y="0"/>
          <a:ext cx="4181475" cy="2667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Return to Navigation</a:t>
          </a:r>
          <a:r>
            <a:rPr lang="en-AU" sz="1100" b="1" baseline="0"/>
            <a:t> Page</a:t>
          </a:r>
          <a:endParaRPr lang="en-AU"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5</xdr:col>
      <xdr:colOff>1038225</xdr:colOff>
      <xdr:row>1</xdr:row>
      <xdr:rowOff>76200</xdr:rowOff>
    </xdr:to>
    <xdr:sp macro="" textlink="">
      <xdr:nvSpPr>
        <xdr:cNvPr id="3" name="TextBox 2">
          <a:hlinkClick xmlns:r="http://schemas.openxmlformats.org/officeDocument/2006/relationships" r:id="rId1"/>
        </xdr:cNvPr>
        <xdr:cNvSpPr txBox="1"/>
      </xdr:nvSpPr>
      <xdr:spPr>
        <a:xfrm>
          <a:off x="2428875" y="0"/>
          <a:ext cx="4181475" cy="2667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Return to Navigation</a:t>
          </a:r>
          <a:r>
            <a:rPr lang="en-AU" sz="1100" b="1" baseline="0"/>
            <a:t> Page</a:t>
          </a:r>
          <a:endParaRPr lang="en-AU"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5</xdr:col>
      <xdr:colOff>0</xdr:colOff>
      <xdr:row>1</xdr:row>
      <xdr:rowOff>76200</xdr:rowOff>
    </xdr:to>
    <xdr:sp macro="" textlink="">
      <xdr:nvSpPr>
        <xdr:cNvPr id="3" name="TextBox 2">
          <a:hlinkClick xmlns:r="http://schemas.openxmlformats.org/officeDocument/2006/relationships" r:id="rId1"/>
        </xdr:cNvPr>
        <xdr:cNvSpPr txBox="1"/>
      </xdr:nvSpPr>
      <xdr:spPr>
        <a:xfrm>
          <a:off x="2390775" y="0"/>
          <a:ext cx="4181475" cy="2667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Return to Navigation</a:t>
          </a:r>
          <a:r>
            <a:rPr lang="en-AU" sz="1100" b="1" baseline="0"/>
            <a:t> Page</a:t>
          </a:r>
          <a:endParaRPr lang="en-AU"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0</xdr:row>
      <xdr:rowOff>0</xdr:rowOff>
    </xdr:from>
    <xdr:to>
      <xdr:col>6</xdr:col>
      <xdr:colOff>0</xdr:colOff>
      <xdr:row>1</xdr:row>
      <xdr:rowOff>76200</xdr:rowOff>
    </xdr:to>
    <xdr:sp macro="" textlink="">
      <xdr:nvSpPr>
        <xdr:cNvPr id="2" name="TextBox 1">
          <a:hlinkClick xmlns:r="http://schemas.openxmlformats.org/officeDocument/2006/relationships" r:id="rId1"/>
        </xdr:cNvPr>
        <xdr:cNvSpPr txBox="1"/>
      </xdr:nvSpPr>
      <xdr:spPr>
        <a:xfrm>
          <a:off x="2524125" y="0"/>
          <a:ext cx="4181475" cy="2667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Return to Navigation</a:t>
          </a:r>
          <a:r>
            <a:rPr lang="en-AU" sz="1100" b="1" baseline="0"/>
            <a:t> Page</a:t>
          </a:r>
          <a:endParaRPr lang="en-AU"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xdr:colOff>
      <xdr:row>0</xdr:row>
      <xdr:rowOff>0</xdr:rowOff>
    </xdr:from>
    <xdr:to>
      <xdr:col>4</xdr:col>
      <xdr:colOff>1019175</xdr:colOff>
      <xdr:row>1</xdr:row>
      <xdr:rowOff>76200</xdr:rowOff>
    </xdr:to>
    <xdr:sp macro="" textlink="">
      <xdr:nvSpPr>
        <xdr:cNvPr id="3" name="TextBox 2">
          <a:hlinkClick xmlns:r="http://schemas.openxmlformats.org/officeDocument/2006/relationships" r:id="rId1"/>
        </xdr:cNvPr>
        <xdr:cNvSpPr txBox="1"/>
      </xdr:nvSpPr>
      <xdr:spPr>
        <a:xfrm>
          <a:off x="2152650" y="0"/>
          <a:ext cx="4733925" cy="2667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Return to Navigation</a:t>
          </a:r>
          <a:r>
            <a:rPr lang="en-AU" sz="1100" b="1" baseline="0"/>
            <a:t> Page</a:t>
          </a:r>
          <a:endParaRPr lang="en-AU"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66675</xdr:rowOff>
    </xdr:from>
    <xdr:to>
      <xdr:col>10</xdr:col>
      <xdr:colOff>514350</xdr:colOff>
      <xdr:row>19</xdr:row>
      <xdr:rowOff>119063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xdr:row>
      <xdr:rowOff>66674</xdr:rowOff>
    </xdr:from>
    <xdr:to>
      <xdr:col>20</xdr:col>
      <xdr:colOff>542925</xdr:colOff>
      <xdr:row>19</xdr:row>
      <xdr:rowOff>114299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20</xdr:row>
      <xdr:rowOff>9524</xdr:rowOff>
    </xdr:from>
    <xdr:to>
      <xdr:col>10</xdr:col>
      <xdr:colOff>514350</xdr:colOff>
      <xdr:row>40</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304800</xdr:colOff>
      <xdr:row>20</xdr:row>
      <xdr:rowOff>133349</xdr:rowOff>
    </xdr:from>
    <xdr:to>
      <xdr:col>21</xdr:col>
      <xdr:colOff>48466</xdr:colOff>
      <xdr:row>42</xdr:row>
      <xdr:rowOff>76200</xdr:rowOff>
    </xdr:to>
    <xdr:pic>
      <xdr:nvPicPr>
        <xdr:cNvPr id="5" name="Picture 4" descr="map of all site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10400" y="3943349"/>
          <a:ext cx="5839666" cy="4133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7" workbookViewId="0">
      <selection activeCell="A3" sqref="A3"/>
    </sheetView>
  </sheetViews>
  <sheetFormatPr defaultColWidth="9.109375" defaultRowHeight="14.4" x14ac:dyDescent="0.3"/>
  <cols>
    <col min="1" max="1" width="83.33203125" style="190" customWidth="1"/>
    <col min="2" max="16384" width="9.109375" style="77"/>
  </cols>
  <sheetData>
    <row r="1" spans="1:1" ht="15" x14ac:dyDescent="0.25">
      <c r="A1" s="189" t="s">
        <v>294</v>
      </c>
    </row>
    <row r="2" spans="1:1" ht="15" x14ac:dyDescent="0.25">
      <c r="A2" s="199" t="s">
        <v>281</v>
      </c>
    </row>
    <row r="3" spans="1:1" ht="25.5" x14ac:dyDescent="0.25">
      <c r="A3" s="200" t="s">
        <v>282</v>
      </c>
    </row>
    <row r="4" spans="1:1" ht="25.5" x14ac:dyDescent="0.25">
      <c r="A4" s="200" t="s">
        <v>283</v>
      </c>
    </row>
    <row r="5" spans="1:1" ht="38.25" x14ac:dyDescent="0.25">
      <c r="A5" s="200" t="s">
        <v>315</v>
      </c>
    </row>
    <row r="6" spans="1:1" ht="38.25" x14ac:dyDescent="0.25">
      <c r="A6" s="201" t="s">
        <v>284</v>
      </c>
    </row>
    <row r="7" spans="1:1" ht="15" x14ac:dyDescent="0.25">
      <c r="A7" s="201" t="s">
        <v>285</v>
      </c>
    </row>
    <row r="8" spans="1:1" ht="25.5" x14ac:dyDescent="0.25">
      <c r="A8" s="201" t="s">
        <v>286</v>
      </c>
    </row>
    <row r="9" spans="1:1" ht="89.25" x14ac:dyDescent="0.25">
      <c r="A9" s="200" t="s">
        <v>317</v>
      </c>
    </row>
    <row r="10" spans="1:1" ht="89.25" x14ac:dyDescent="0.25">
      <c r="A10" s="200" t="s">
        <v>316</v>
      </c>
    </row>
    <row r="11" spans="1:1" ht="15" x14ac:dyDescent="0.25">
      <c r="A11" s="200" t="s">
        <v>287</v>
      </c>
    </row>
    <row r="12" spans="1:1" ht="38.25" x14ac:dyDescent="0.25">
      <c r="A12" s="200" t="s">
        <v>288</v>
      </c>
    </row>
    <row r="13" spans="1:1" ht="15" x14ac:dyDescent="0.25">
      <c r="A13" s="200" t="s">
        <v>289</v>
      </c>
    </row>
    <row r="14" spans="1:1" ht="15" x14ac:dyDescent="0.25">
      <c r="A14" s="200" t="s">
        <v>290</v>
      </c>
    </row>
    <row r="15" spans="1:1" ht="15" x14ac:dyDescent="0.25">
      <c r="A15" s="201" t="s">
        <v>291</v>
      </c>
    </row>
    <row r="16" spans="1:1" ht="25.5" x14ac:dyDescent="0.25">
      <c r="A16" s="201" t="s">
        <v>292</v>
      </c>
    </row>
    <row r="18" spans="1:1" ht="15" x14ac:dyDescent="0.25">
      <c r="A18" s="175" t="s">
        <v>293</v>
      </c>
    </row>
  </sheetData>
  <sheetProtection password="E3C4"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workbookViewId="0">
      <selection activeCell="J27" sqref="J27"/>
    </sheetView>
  </sheetViews>
  <sheetFormatPr defaultColWidth="9.109375" defaultRowHeight="14.4" x14ac:dyDescent="0.3"/>
  <cols>
    <col min="1" max="1" width="8" style="191" bestFit="1" customWidth="1"/>
    <col min="2" max="2" width="57.6640625" style="191" bestFit="1" customWidth="1"/>
    <col min="3" max="3" width="15.88671875" style="191" bestFit="1" customWidth="1"/>
    <col min="4" max="4" width="28.33203125" style="191" customWidth="1"/>
    <col min="5" max="5" width="15.33203125" style="191" bestFit="1" customWidth="1"/>
    <col min="6" max="6" width="11.5546875" style="191" bestFit="1" customWidth="1"/>
    <col min="7" max="7" width="12.5546875" style="191" bestFit="1" customWidth="1"/>
    <col min="8" max="8" width="12" style="191" bestFit="1" customWidth="1"/>
    <col min="9" max="9" width="11" style="191" bestFit="1" customWidth="1"/>
    <col min="10" max="10" width="12" style="191" bestFit="1" customWidth="1"/>
    <col min="11" max="11" width="9.88671875" style="191" bestFit="1" customWidth="1"/>
    <col min="12" max="12" width="9.109375" style="191"/>
    <col min="13" max="13" width="2" style="191" bestFit="1" customWidth="1"/>
    <col min="14" max="14" width="65.88671875" style="191" bestFit="1" customWidth="1"/>
    <col min="15" max="15" width="15.88671875" style="191" bestFit="1" customWidth="1"/>
    <col min="16" max="16" width="11.6640625" style="191" bestFit="1" customWidth="1"/>
    <col min="17" max="17" width="11.33203125" style="191" bestFit="1" customWidth="1"/>
    <col min="18" max="18" width="5.109375" style="191" bestFit="1" customWidth="1"/>
    <col min="19" max="19" width="12" style="191" bestFit="1" customWidth="1"/>
    <col min="20" max="20" width="11" style="191" bestFit="1" customWidth="1"/>
    <col min="21" max="22" width="12" style="191" bestFit="1" customWidth="1"/>
    <col min="23" max="23" width="9.109375" style="191"/>
    <col min="24" max="24" width="2" style="191" bestFit="1" customWidth="1"/>
    <col min="25" max="25" width="60" style="191" bestFit="1" customWidth="1"/>
    <col min="26" max="26" width="15.88671875" style="191" bestFit="1" customWidth="1"/>
    <col min="27" max="27" width="11.6640625" style="191" bestFit="1" customWidth="1"/>
    <col min="28" max="28" width="11.33203125" style="191" bestFit="1" customWidth="1"/>
    <col min="29" max="29" width="6" style="191" bestFit="1" customWidth="1"/>
    <col min="30" max="32" width="12" style="191" bestFit="1" customWidth="1"/>
    <col min="33" max="33" width="10" style="191" bestFit="1" customWidth="1"/>
    <col min="34" max="16384" width="9.109375" style="191"/>
  </cols>
  <sheetData>
    <row r="1" spans="1:33" ht="15" x14ac:dyDescent="0.25">
      <c r="A1" s="218"/>
      <c r="B1" s="218"/>
      <c r="C1" s="218"/>
      <c r="D1" s="218"/>
      <c r="E1" s="218"/>
      <c r="F1" s="218"/>
      <c r="G1" s="218"/>
      <c r="H1" s="218"/>
      <c r="I1" s="218"/>
      <c r="J1" s="218"/>
      <c r="K1" s="218"/>
      <c r="L1" s="218"/>
    </row>
    <row r="2" spans="1:33" ht="15" x14ac:dyDescent="0.25">
      <c r="A2" s="218"/>
      <c r="B2" s="218"/>
      <c r="C2" s="218"/>
      <c r="D2" s="218"/>
      <c r="E2" s="218"/>
      <c r="F2" s="218"/>
      <c r="G2" s="218"/>
      <c r="H2" s="218"/>
      <c r="I2" s="218"/>
      <c r="J2" s="218"/>
      <c r="K2" s="218"/>
      <c r="L2" s="218"/>
    </row>
    <row r="3" spans="1:33" ht="15" x14ac:dyDescent="0.25">
      <c r="A3" s="220"/>
      <c r="B3" s="220"/>
      <c r="C3" s="220"/>
      <c r="D3" s="220"/>
      <c r="E3" s="220"/>
      <c r="F3" s="220"/>
      <c r="G3" s="220"/>
      <c r="H3" s="220"/>
      <c r="I3" s="220"/>
      <c r="J3" s="220"/>
      <c r="K3" s="220"/>
      <c r="L3" s="220"/>
      <c r="M3" s="193"/>
      <c r="N3" s="193"/>
      <c r="O3" s="193"/>
      <c r="P3" s="193"/>
      <c r="Q3" s="193"/>
      <c r="R3" s="193"/>
      <c r="S3" s="193"/>
      <c r="T3" s="193"/>
      <c r="U3" s="193"/>
      <c r="V3" s="193"/>
      <c r="W3" s="193"/>
      <c r="X3" s="193"/>
      <c r="Y3" s="193"/>
      <c r="Z3" s="193"/>
      <c r="AA3" s="193"/>
      <c r="AB3" s="193"/>
      <c r="AC3" s="193"/>
      <c r="AD3" s="193"/>
      <c r="AE3" s="193"/>
      <c r="AF3" s="193"/>
      <c r="AG3" s="193"/>
    </row>
    <row r="4" spans="1:33" ht="15" x14ac:dyDescent="0.25">
      <c r="A4" s="218"/>
      <c r="B4" s="218"/>
      <c r="C4" s="218"/>
      <c r="D4" s="218"/>
      <c r="E4" s="218"/>
      <c r="F4" s="218"/>
      <c r="G4" s="218"/>
      <c r="H4" s="218"/>
      <c r="I4" s="218"/>
      <c r="J4" s="218"/>
      <c r="K4" s="218"/>
      <c r="L4" s="218"/>
    </row>
    <row r="5" spans="1:33" ht="15" x14ac:dyDescent="0.25">
      <c r="A5" s="218"/>
      <c r="B5" s="218" t="s">
        <v>321</v>
      </c>
      <c r="C5" s="218"/>
      <c r="D5" s="218"/>
      <c r="E5" s="218"/>
      <c r="F5" s="218"/>
      <c r="G5" s="218"/>
      <c r="H5" s="218"/>
      <c r="I5" s="218"/>
      <c r="J5" s="218"/>
      <c r="K5" s="218"/>
      <c r="L5" s="218"/>
    </row>
    <row r="6" spans="1:33" ht="15" x14ac:dyDescent="0.25">
      <c r="A6" s="218"/>
      <c r="B6" s="218"/>
      <c r="C6" s="218" t="s">
        <v>280</v>
      </c>
      <c r="D6" s="218" t="s">
        <v>280</v>
      </c>
      <c r="E6" s="218" t="s">
        <v>279</v>
      </c>
      <c r="F6" s="218" t="s">
        <v>322</v>
      </c>
      <c r="G6" s="208" t="e">
        <f>YEAR('Data Entry'!B4)</f>
        <v>#VALUE!</v>
      </c>
      <c r="H6" s="208" t="e">
        <f>YEAR('Data Entry'!C4)</f>
        <v>#VALUE!</v>
      </c>
      <c r="I6" s="208" t="e">
        <f>YEAR('Data Entry'!D4)</f>
        <v>#VALUE!</v>
      </c>
      <c r="J6" s="208" t="e">
        <f>YEAR('Data Entry'!E4)</f>
        <v>#VALUE!</v>
      </c>
      <c r="K6" s="218"/>
      <c r="L6" s="218"/>
    </row>
    <row r="7" spans="1:33" ht="15" x14ac:dyDescent="0.25">
      <c r="A7" s="218"/>
      <c r="B7" s="218" t="s">
        <v>275</v>
      </c>
      <c r="C7" s="220">
        <v>164.1</v>
      </c>
      <c r="D7" s="220">
        <v>31.099999999999994</v>
      </c>
      <c r="E7" s="220">
        <v>45.600000000000023</v>
      </c>
      <c r="F7" s="218" t="str">
        <f>IF('Data Entry'!$B$8=B7,'Summary Results'!$B$28,"")</f>
        <v/>
      </c>
      <c r="G7" s="218" t="str">
        <f>IF('Data Entry'!$B$8=B7,'Summary Calculations'!$C$106,"")</f>
        <v/>
      </c>
      <c r="H7" s="218" t="str">
        <f>IF('Data Entry'!$B$8=B7,'Summary Calculations'!$D$106,"")</f>
        <v/>
      </c>
      <c r="I7" s="218" t="str">
        <f>IF('Data Entry'!$B$8=B7,'Summary Calculations'!$E$106,"")</f>
        <v/>
      </c>
      <c r="J7" s="218" t="str">
        <f>IF('Data Entry'!$B$8=B7,'Summary Calculations'!$F$106,"")</f>
        <v/>
      </c>
      <c r="K7" s="218"/>
      <c r="L7" s="218"/>
    </row>
    <row r="8" spans="1:33" ht="15" x14ac:dyDescent="0.25">
      <c r="A8" s="218"/>
      <c r="B8" s="218" t="s">
        <v>276</v>
      </c>
      <c r="C8" s="220">
        <v>160.1</v>
      </c>
      <c r="D8" s="220">
        <v>24.200000000000017</v>
      </c>
      <c r="E8" s="220">
        <v>32.799999999999983</v>
      </c>
      <c r="F8" s="218" t="str">
        <f>IF('Data Entry'!$B$8=B8,'Summary Results'!$B$28,"")</f>
        <v/>
      </c>
      <c r="G8" s="218" t="str">
        <f>IF('Data Entry'!$B$8=B8,'Summary Calculations'!$C$106,"")</f>
        <v/>
      </c>
      <c r="H8" s="218" t="str">
        <f>IF('Data Entry'!$B$8=B8,'Summary Calculations'!$D$106,"")</f>
        <v/>
      </c>
      <c r="I8" s="218" t="str">
        <f>IF('Data Entry'!$B$8=B8,'Summary Calculations'!$E$106,"")</f>
        <v/>
      </c>
      <c r="J8" s="218" t="str">
        <f>IF('Data Entry'!$B$8=B8,'Summary Calculations'!$F$106,"")</f>
        <v/>
      </c>
      <c r="K8" s="218"/>
      <c r="L8" s="218"/>
    </row>
    <row r="9" spans="1:33" ht="15" x14ac:dyDescent="0.25">
      <c r="A9" s="218"/>
      <c r="B9" s="218" t="s">
        <v>277</v>
      </c>
      <c r="C9" s="220">
        <v>134</v>
      </c>
      <c r="D9" s="220">
        <v>27.800000000000011</v>
      </c>
      <c r="E9" s="220">
        <v>19.799999999999983</v>
      </c>
      <c r="F9" s="218" t="str">
        <f>IF('Data Entry'!$B$8=B9,'Summary Results'!$B$28,"")</f>
        <v/>
      </c>
      <c r="G9" s="218" t="str">
        <f>IF('Data Entry'!$B$8=B9,'Summary Calculations'!$C$106,"")</f>
        <v/>
      </c>
      <c r="H9" s="218" t="str">
        <f>IF('Data Entry'!$B$8=B9,'Summary Calculations'!$D$106,"")</f>
        <v/>
      </c>
      <c r="I9" s="218" t="str">
        <f>IF('Data Entry'!$B$8=B9,'Summary Calculations'!$E$106,"")</f>
        <v/>
      </c>
      <c r="J9" s="218" t="str">
        <f>IF('Data Entry'!$B$8=B9,'Summary Calculations'!$F$106,"")</f>
        <v/>
      </c>
      <c r="K9" s="218"/>
      <c r="L9" s="218"/>
    </row>
    <row r="10" spans="1:33" ht="15" x14ac:dyDescent="0.25">
      <c r="A10" s="218"/>
      <c r="B10" s="218" t="s">
        <v>278</v>
      </c>
      <c r="C10" s="220">
        <v>75.2</v>
      </c>
      <c r="D10" s="220">
        <v>18.599999999999994</v>
      </c>
      <c r="E10" s="220">
        <v>17.600000000000009</v>
      </c>
      <c r="F10" s="218" t="str">
        <f>IF('Data Entry'!$B$8=B10,'Summary Results'!$B$28,"")</f>
        <v/>
      </c>
      <c r="G10" s="218" t="str">
        <f>IF('Data Entry'!$B$8=B10,'Summary Calculations'!$C$106,"")</f>
        <v/>
      </c>
      <c r="H10" s="218" t="str">
        <f>IF('Data Entry'!$B$8=B10,'Summary Calculations'!$D$106,"")</f>
        <v/>
      </c>
      <c r="I10" s="218" t="str">
        <f>IF('Data Entry'!$B$8=B10,'Summary Calculations'!$E$106,"")</f>
        <v/>
      </c>
      <c r="J10" s="218" t="str">
        <f>IF('Data Entry'!$B$8=B10,'Summary Calculations'!$F$106,"")</f>
        <v/>
      </c>
      <c r="K10" s="218"/>
      <c r="L10" s="218"/>
    </row>
    <row r="11" spans="1:33" ht="15" x14ac:dyDescent="0.25">
      <c r="A11" s="218"/>
      <c r="B11" s="218"/>
      <c r="C11" s="218"/>
      <c r="D11" s="218"/>
      <c r="E11" s="218"/>
      <c r="F11" s="218"/>
      <c r="G11" s="218"/>
      <c r="H11" s="218"/>
      <c r="I11" s="218"/>
      <c r="J11" s="218"/>
      <c r="K11" s="218"/>
      <c r="L11" s="218"/>
    </row>
    <row r="12" spans="1:33" ht="15" x14ac:dyDescent="0.25">
      <c r="A12" s="218"/>
      <c r="B12" s="218"/>
      <c r="C12" s="218"/>
      <c r="D12" s="218"/>
      <c r="E12" s="218"/>
      <c r="F12" s="218"/>
      <c r="G12" s="218"/>
      <c r="H12" s="218"/>
      <c r="I12" s="218"/>
      <c r="J12" s="218"/>
      <c r="K12" s="218"/>
      <c r="L12" s="218"/>
    </row>
    <row r="13" spans="1:33" ht="15" x14ac:dyDescent="0.25">
      <c r="A13" s="218"/>
      <c r="B13" s="218"/>
      <c r="C13" s="218"/>
      <c r="D13" s="218"/>
      <c r="E13" s="218"/>
      <c r="F13" s="218"/>
      <c r="G13" s="218"/>
      <c r="H13" s="218"/>
      <c r="I13" s="218"/>
      <c r="J13" s="218"/>
      <c r="K13" s="218"/>
      <c r="L13" s="218"/>
    </row>
    <row r="14" spans="1:33" ht="15" x14ac:dyDescent="0.25">
      <c r="A14" s="218"/>
      <c r="B14" s="218" t="s">
        <v>323</v>
      </c>
      <c r="C14" s="218"/>
      <c r="D14" s="218"/>
      <c r="E14" s="218"/>
      <c r="F14" s="218"/>
      <c r="G14" s="218"/>
      <c r="H14" s="218"/>
      <c r="I14" s="218"/>
      <c r="J14" s="218"/>
      <c r="K14" s="218"/>
      <c r="L14" s="218"/>
    </row>
    <row r="15" spans="1:33" ht="15" x14ac:dyDescent="0.25">
      <c r="A15" s="218"/>
      <c r="B15" s="218"/>
      <c r="C15" s="218" t="s">
        <v>280</v>
      </c>
      <c r="D15" s="218" t="s">
        <v>280</v>
      </c>
      <c r="E15" s="218" t="s">
        <v>279</v>
      </c>
      <c r="F15" s="218" t="s">
        <v>322</v>
      </c>
      <c r="G15" s="218" t="e">
        <f>YEAR('Data Entry'!B4)</f>
        <v>#VALUE!</v>
      </c>
      <c r="H15" s="218" t="e">
        <f>YEAR('Data Entry'!C4)</f>
        <v>#VALUE!</v>
      </c>
      <c r="I15" s="218" t="e">
        <f>YEAR('Data Entry'!D4)</f>
        <v>#VALUE!</v>
      </c>
      <c r="J15" s="218" t="e">
        <f>YEAR('Data Entry'!E4)</f>
        <v>#VALUE!</v>
      </c>
      <c r="K15" s="218"/>
      <c r="L15" s="218"/>
    </row>
    <row r="16" spans="1:33" ht="15" x14ac:dyDescent="0.25">
      <c r="A16" s="218"/>
      <c r="B16" s="220" t="s">
        <v>275</v>
      </c>
      <c r="C16" s="220">
        <v>155.6</v>
      </c>
      <c r="D16" s="220">
        <v>31.900000000000006</v>
      </c>
      <c r="E16" s="220">
        <v>61.800000000000011</v>
      </c>
      <c r="F16" s="218" t="str">
        <f>IF('Data Entry'!$B$8=B16,'Summary Results'!$B$23,"")</f>
        <v/>
      </c>
      <c r="G16" s="218" t="str">
        <f>IF('Data Entry'!$B$8=B16,'Summary Calculations'!$C$101,"")</f>
        <v/>
      </c>
      <c r="H16" s="218" t="str">
        <f>IF('Data Entry'!$B$8=B16,'Summary Calculations'!$D$101,"")</f>
        <v/>
      </c>
      <c r="I16" s="218" t="str">
        <f>IF('Data Entry'!$B$8=B16,'Summary Calculations'!$E$101,"")</f>
        <v/>
      </c>
      <c r="J16" s="218" t="str">
        <f>IF('Data Entry'!$B$8=B16,'Summary Calculations'!$F$101,"")</f>
        <v/>
      </c>
      <c r="K16" s="218"/>
      <c r="L16" s="218"/>
    </row>
    <row r="17" spans="1:12" ht="15" x14ac:dyDescent="0.25">
      <c r="A17" s="218"/>
      <c r="B17" s="220" t="s">
        <v>276</v>
      </c>
      <c r="C17" s="220">
        <v>142.69999999999999</v>
      </c>
      <c r="D17" s="220">
        <v>54.600000000000023</v>
      </c>
      <c r="E17" s="220">
        <v>56.599999999999994</v>
      </c>
      <c r="F17" s="218" t="str">
        <f>IF('Data Entry'!$B$8=B17,'Summary Results'!$B$23,"")</f>
        <v/>
      </c>
      <c r="G17" s="218" t="str">
        <f>IF('Data Entry'!$B$8=B17,'Summary Calculations'!$C$101,"")</f>
        <v/>
      </c>
      <c r="H17" s="218" t="str">
        <f>IF('Data Entry'!$B$8=B17,'Summary Calculations'!$D$101,"")</f>
        <v/>
      </c>
      <c r="I17" s="218" t="str">
        <f>IF('Data Entry'!$B$8=B17,'Summary Calculations'!$E$101,"")</f>
        <v/>
      </c>
      <c r="J17" s="218" t="str">
        <f>IF('Data Entry'!$B$8=B17,'Summary Calculations'!$F$101,"")</f>
        <v/>
      </c>
      <c r="K17" s="218"/>
      <c r="L17" s="218"/>
    </row>
    <row r="18" spans="1:12" ht="15" x14ac:dyDescent="0.25">
      <c r="A18" s="218"/>
      <c r="B18" s="220" t="s">
        <v>277</v>
      </c>
      <c r="C18" s="220">
        <v>129.30000000000001</v>
      </c>
      <c r="D18" s="220">
        <v>11.899999999999977</v>
      </c>
      <c r="E18" s="220">
        <v>46.600000000000023</v>
      </c>
      <c r="F18" s="218" t="str">
        <f>IF('Data Entry'!$B$8=B18,'Summary Results'!$B$23,"")</f>
        <v/>
      </c>
      <c r="G18" s="218" t="str">
        <f>IF('Data Entry'!$B$8=B18,'Summary Calculations'!$C$101,"")</f>
        <v/>
      </c>
      <c r="H18" s="218" t="str">
        <f>IF('Data Entry'!$B$8=B18,'Summary Calculations'!$D$101,"")</f>
        <v/>
      </c>
      <c r="I18" s="218" t="str">
        <f>IF('Data Entry'!$B$8=B18,'Summary Calculations'!$E$101,"")</f>
        <v/>
      </c>
      <c r="J18" s="218" t="str">
        <f>IF('Data Entry'!$B$8=B18,'Summary Calculations'!$F$101,"")</f>
        <v/>
      </c>
      <c r="K18" s="218"/>
      <c r="L18" s="218"/>
    </row>
    <row r="19" spans="1:12" ht="15" x14ac:dyDescent="0.25">
      <c r="A19" s="218"/>
      <c r="B19" s="220" t="s">
        <v>278</v>
      </c>
      <c r="C19" s="220">
        <v>70.900000000000006</v>
      </c>
      <c r="D19" s="220">
        <v>17.899999999999991</v>
      </c>
      <c r="E19" s="220">
        <v>32.600000000000009</v>
      </c>
      <c r="F19" s="218" t="str">
        <f>IF('Data Entry'!$B$8=B19,'Summary Results'!$B$23,"")</f>
        <v/>
      </c>
      <c r="G19" s="218" t="str">
        <f>IF('Data Entry'!$B$8=B19,'Summary Calculations'!$C$101,"")</f>
        <v/>
      </c>
      <c r="H19" s="218" t="str">
        <f>IF('Data Entry'!$B$8=B19,'Summary Calculations'!$D$101,"")</f>
        <v/>
      </c>
      <c r="I19" s="218" t="str">
        <f>IF('Data Entry'!$B$8=B19,'Summary Calculations'!$E$101,"")</f>
        <v/>
      </c>
      <c r="J19" s="218" t="str">
        <f>IF('Data Entry'!$B$8=B19,'Summary Calculations'!$F$101,"")</f>
        <v/>
      </c>
      <c r="K19" s="218"/>
      <c r="L19" s="218"/>
    </row>
    <row r="20" spans="1:12" s="217" customFormat="1" ht="15" x14ac:dyDescent="0.25">
      <c r="A20" s="218"/>
      <c r="B20" s="220"/>
      <c r="C20" s="220"/>
      <c r="D20" s="220"/>
      <c r="E20" s="220"/>
      <c r="F20" s="218"/>
      <c r="G20" s="218"/>
      <c r="H20" s="218"/>
      <c r="I20" s="218"/>
      <c r="J20" s="218"/>
      <c r="K20" s="218"/>
      <c r="L20" s="218"/>
    </row>
    <row r="21" spans="1:12" ht="15" x14ac:dyDescent="0.25">
      <c r="A21" s="218"/>
      <c r="B21" s="218" t="s">
        <v>324</v>
      </c>
      <c r="C21" s="218"/>
      <c r="D21" s="218"/>
      <c r="E21" s="218"/>
      <c r="F21" s="218"/>
      <c r="G21" s="218"/>
      <c r="H21" s="218"/>
      <c r="I21" s="218"/>
      <c r="J21" s="218"/>
      <c r="K21" s="218"/>
      <c r="L21" s="218"/>
    </row>
    <row r="22" spans="1:12" ht="15" x14ac:dyDescent="0.25">
      <c r="A22" s="218"/>
      <c r="B22" s="218"/>
      <c r="C22" s="218" t="s">
        <v>280</v>
      </c>
      <c r="D22" s="218" t="s">
        <v>280</v>
      </c>
      <c r="E22" s="218" t="s">
        <v>279</v>
      </c>
      <c r="F22" s="218"/>
      <c r="G22" s="218"/>
      <c r="H22" s="218"/>
      <c r="I22" s="218"/>
      <c r="J22" s="218"/>
      <c r="K22" s="218"/>
      <c r="L22" s="218"/>
    </row>
    <row r="23" spans="1:12" ht="15" x14ac:dyDescent="0.25">
      <c r="A23" s="218"/>
      <c r="B23" s="221"/>
      <c r="C23" s="220"/>
      <c r="D23" s="220"/>
      <c r="E23" s="220"/>
      <c r="F23" s="218" t="s">
        <v>322</v>
      </c>
      <c r="G23" s="218" t="e">
        <f>YEAR('Data Entry'!B4)</f>
        <v>#VALUE!</v>
      </c>
      <c r="H23" s="218" t="e">
        <f>YEAR('Data Entry'!C4)</f>
        <v>#VALUE!</v>
      </c>
      <c r="I23" s="218" t="e">
        <f>YEAR('Data Entry'!D4)</f>
        <v>#VALUE!</v>
      </c>
      <c r="J23" s="218" t="e">
        <f>YEAR('Data Entry'!E4)</f>
        <v>#VALUE!</v>
      </c>
      <c r="K23" s="218"/>
      <c r="L23" s="218"/>
    </row>
    <row r="24" spans="1:12" ht="15" x14ac:dyDescent="0.25">
      <c r="A24" s="218"/>
      <c r="B24" s="220" t="s">
        <v>275</v>
      </c>
      <c r="C24" s="220">
        <v>0.23</v>
      </c>
      <c r="D24" s="220">
        <v>5.0000000000000017E-2</v>
      </c>
      <c r="E24" s="220">
        <v>6.899999999999995E-2</v>
      </c>
      <c r="F24" s="218" t="str">
        <f>IF('Data Entry'!$B$8=B24,'Summary Results'!$B$25,"")</f>
        <v/>
      </c>
      <c r="G24" s="207" t="str">
        <f>IF('Data Entry'!$B$8=B16,'Summary Calculations'!$C$103,"")</f>
        <v/>
      </c>
      <c r="H24" s="218" t="str">
        <f>IF('Data Entry'!$B$8=B16,'Summary Calculations'!$D$103,"")</f>
        <v/>
      </c>
      <c r="I24" s="218" t="str">
        <f>IF('Data Entry'!$B$8=B16,'Summary Calculations'!$E$103,"")</f>
        <v/>
      </c>
      <c r="J24" s="218" t="str">
        <f>IF('Data Entry'!$B$8=B16,'Summary Calculations'!$F$103,"")</f>
        <v/>
      </c>
      <c r="K24" s="218"/>
      <c r="L24" s="218"/>
    </row>
    <row r="25" spans="1:12" ht="15" x14ac:dyDescent="0.25">
      <c r="A25" s="218"/>
      <c r="B25" s="220" t="s">
        <v>276</v>
      </c>
      <c r="C25" s="220">
        <v>0.2</v>
      </c>
      <c r="D25" s="220">
        <v>9.9999999999999978E-2</v>
      </c>
      <c r="E25" s="220">
        <v>6.9000000000000006E-2</v>
      </c>
      <c r="F25" s="218" t="str">
        <f>IF('Data Entry'!$B$8=B25,'Summary Results'!$B$25,"")</f>
        <v/>
      </c>
      <c r="G25" s="207" t="str">
        <f>IF('Data Entry'!$B$8=B17,'Summary Calculations'!$C$103,"")</f>
        <v/>
      </c>
      <c r="H25" s="218" t="str">
        <f>IF('Data Entry'!$B$8=B17,'Summary Calculations'!$D$103,"")</f>
        <v/>
      </c>
      <c r="I25" s="218" t="str">
        <f>IF('Data Entry'!$B$8=B17,'Summary Calculations'!$E$103,"")</f>
        <v/>
      </c>
      <c r="J25" s="218" t="str">
        <f>IF('Data Entry'!$B$8=B17,'Summary Calculations'!$F$103,"")</f>
        <v/>
      </c>
      <c r="K25" s="218"/>
      <c r="L25" s="218"/>
    </row>
    <row r="26" spans="1:12" ht="15" x14ac:dyDescent="0.25">
      <c r="A26" s="218"/>
      <c r="B26" s="220" t="s">
        <v>277</v>
      </c>
      <c r="C26" s="220">
        <v>0.21</v>
      </c>
      <c r="D26" s="220">
        <v>2.0000000000000018E-2</v>
      </c>
      <c r="E26" s="220">
        <v>5.8999999999999969E-2</v>
      </c>
      <c r="F26" s="218" t="str">
        <f>IF('Data Entry'!$B$8=B26,'Summary Results'!$B$25,"")</f>
        <v/>
      </c>
      <c r="G26" s="207" t="str">
        <f>IF('Data Entry'!$B$8=B18,'Summary Calculations'!$C$103,"")</f>
        <v/>
      </c>
      <c r="H26" s="218" t="str">
        <f>IF('Data Entry'!$B$8=B18,'Summary Calculations'!$D$103,"")</f>
        <v/>
      </c>
      <c r="I26" s="218" t="str">
        <f>IF('Data Entry'!$B$8=B18,'Summary Calculations'!$E$103,"")</f>
        <v/>
      </c>
      <c r="J26" s="218" t="str">
        <f>IF('Data Entry'!$B$8=B18,'Summary Calculations'!$F$103,"")</f>
        <v/>
      </c>
      <c r="K26" s="218"/>
      <c r="L26" s="218"/>
    </row>
    <row r="27" spans="1:12" ht="15" x14ac:dyDescent="0.25">
      <c r="A27" s="218"/>
      <c r="B27" s="220" t="s">
        <v>278</v>
      </c>
      <c r="C27" s="220">
        <v>0.04</v>
      </c>
      <c r="D27" s="220">
        <v>0.1</v>
      </c>
      <c r="E27" s="220">
        <v>5.8999999999999997E-2</v>
      </c>
      <c r="F27" s="218" t="str">
        <f>IF('Data Entry'!$B$8=B27,'Summary Results'!$B$25,"")</f>
        <v/>
      </c>
      <c r="G27" s="207" t="str">
        <f>IF('Data Entry'!$B$8=B19,'Summary Calculations'!$C$103,"")</f>
        <v/>
      </c>
      <c r="H27" s="218" t="str">
        <f>IF('Data Entry'!$B$8=B19,'Summary Calculations'!$D$103,"")</f>
        <v/>
      </c>
      <c r="I27" s="218" t="str">
        <f>IF('Data Entry'!$B$8=B19,'Summary Calculations'!$E$103,"")</f>
        <v/>
      </c>
      <c r="J27" s="218" t="str">
        <f>IF('Data Entry'!$B$8=B19,'Summary Calculations'!$F$103,"")</f>
        <v/>
      </c>
      <c r="K27" s="218"/>
      <c r="L27" s="218"/>
    </row>
    <row r="28" spans="1:12" ht="15" x14ac:dyDescent="0.25">
      <c r="A28" s="218"/>
      <c r="B28" s="218"/>
      <c r="C28" s="218"/>
      <c r="D28" s="218"/>
      <c r="E28" s="218"/>
      <c r="F28" s="218"/>
      <c r="G28" s="218"/>
      <c r="H28" s="218"/>
      <c r="I28" s="218"/>
      <c r="J28" s="218"/>
      <c r="K28" s="218"/>
      <c r="L28" s="218"/>
    </row>
    <row r="29" spans="1:12" ht="15" x14ac:dyDescent="0.25">
      <c r="A29" s="218"/>
      <c r="B29" s="218"/>
      <c r="C29" s="218"/>
      <c r="D29" s="218"/>
      <c r="E29" s="218"/>
      <c r="F29" s="218"/>
      <c r="G29" s="218"/>
      <c r="H29" s="218"/>
      <c r="I29" s="218"/>
      <c r="J29" s="218"/>
      <c r="K29" s="218"/>
      <c r="L29" s="218"/>
    </row>
    <row r="30" spans="1:12" ht="15" x14ac:dyDescent="0.25">
      <c r="A30" s="218"/>
      <c r="B30" s="218"/>
      <c r="C30" s="218"/>
      <c r="D30" s="218"/>
      <c r="E30" s="218"/>
      <c r="F30" s="218"/>
      <c r="G30" s="218"/>
      <c r="H30" s="218"/>
      <c r="I30" s="218"/>
      <c r="J30" s="218"/>
      <c r="K30" s="218"/>
      <c r="L30" s="218"/>
    </row>
    <row r="31" spans="1:12" ht="15" x14ac:dyDescent="0.25">
      <c r="A31" s="218"/>
      <c r="B31" s="218"/>
      <c r="C31" s="218"/>
      <c r="D31" s="218"/>
      <c r="E31" s="218"/>
      <c r="F31" s="218"/>
      <c r="G31" s="218"/>
      <c r="H31" s="218"/>
      <c r="I31" s="218"/>
      <c r="J31" s="218"/>
      <c r="K31" s="218"/>
      <c r="L31" s="218"/>
    </row>
    <row r="32" spans="1:12" ht="15" x14ac:dyDescent="0.25">
      <c r="A32" s="218"/>
      <c r="B32" s="218"/>
      <c r="C32" s="218"/>
      <c r="D32" s="218"/>
      <c r="E32" s="218"/>
      <c r="F32" s="218"/>
      <c r="G32" s="218"/>
      <c r="H32" s="218"/>
      <c r="I32" s="218"/>
      <c r="J32" s="218"/>
      <c r="K32" s="218"/>
      <c r="L32" s="218"/>
    </row>
    <row r="33" spans="1:12" x14ac:dyDescent="0.3">
      <c r="A33" s="218"/>
      <c r="B33" s="218"/>
      <c r="C33" s="218"/>
      <c r="D33" s="218"/>
      <c r="E33" s="218"/>
      <c r="F33" s="218"/>
      <c r="G33" s="218"/>
      <c r="H33" s="218"/>
      <c r="I33" s="218"/>
      <c r="J33" s="218"/>
      <c r="K33" s="218"/>
      <c r="L33" s="218"/>
    </row>
    <row r="34" spans="1:12" x14ac:dyDescent="0.3">
      <c r="A34" s="218"/>
      <c r="B34" s="218"/>
      <c r="C34" s="218"/>
      <c r="D34" s="218"/>
      <c r="E34" s="218"/>
      <c r="F34" s="218"/>
      <c r="G34" s="218"/>
      <c r="H34" s="218"/>
      <c r="I34" s="218"/>
      <c r="J34" s="218"/>
      <c r="K34" s="218"/>
      <c r="L34" s="218"/>
    </row>
    <row r="35" spans="1:12" x14ac:dyDescent="0.3">
      <c r="A35" s="218"/>
      <c r="B35" s="218"/>
      <c r="C35" s="218"/>
      <c r="D35" s="218"/>
      <c r="E35" s="218"/>
      <c r="F35" s="218"/>
      <c r="G35" s="218"/>
      <c r="H35" s="218"/>
      <c r="I35" s="218"/>
      <c r="J35" s="218"/>
      <c r="K35" s="218"/>
      <c r="L35" s="218"/>
    </row>
    <row r="36" spans="1:12" x14ac:dyDescent="0.3">
      <c r="A36" s="218"/>
      <c r="B36" s="218"/>
      <c r="C36" s="218"/>
      <c r="D36" s="218"/>
      <c r="E36" s="218"/>
      <c r="F36" s="218"/>
      <c r="G36" s="218"/>
      <c r="H36" s="218"/>
      <c r="I36" s="218"/>
      <c r="J36" s="218"/>
      <c r="K36" s="218"/>
      <c r="L36" s="218"/>
    </row>
    <row r="37" spans="1:12" x14ac:dyDescent="0.3">
      <c r="A37" s="218"/>
      <c r="B37" s="218"/>
      <c r="C37" s="218"/>
      <c r="D37" s="218"/>
      <c r="E37" s="218"/>
      <c r="F37" s="218"/>
      <c r="G37" s="218"/>
      <c r="H37" s="218"/>
      <c r="I37" s="218"/>
      <c r="J37" s="218"/>
      <c r="K37" s="218"/>
      <c r="L37" s="218"/>
    </row>
    <row r="38" spans="1:12" x14ac:dyDescent="0.3">
      <c r="A38" s="218"/>
      <c r="B38" s="218"/>
      <c r="C38" s="218"/>
      <c r="D38" s="218"/>
      <c r="E38" s="218"/>
      <c r="F38" s="218"/>
      <c r="G38" s="218"/>
      <c r="H38" s="218"/>
      <c r="I38" s="218"/>
      <c r="J38" s="218"/>
      <c r="K38" s="218"/>
      <c r="L38" s="218"/>
    </row>
    <row r="39" spans="1:12" x14ac:dyDescent="0.3">
      <c r="A39" s="218"/>
      <c r="B39" s="218"/>
      <c r="C39" s="218"/>
      <c r="D39" s="218"/>
      <c r="E39" s="218"/>
      <c r="F39" s="218"/>
      <c r="G39" s="218"/>
      <c r="H39" s="218"/>
      <c r="I39" s="218"/>
      <c r="J39" s="218"/>
      <c r="K39" s="218"/>
      <c r="L39" s="218"/>
    </row>
    <row r="40" spans="1:12" x14ac:dyDescent="0.3">
      <c r="A40" s="218"/>
      <c r="B40" s="218"/>
      <c r="C40" s="218"/>
      <c r="D40" s="218"/>
      <c r="E40" s="218"/>
      <c r="F40" s="218"/>
      <c r="G40" s="218"/>
      <c r="H40" s="218"/>
      <c r="I40" s="218"/>
      <c r="J40" s="218"/>
      <c r="K40" s="218"/>
      <c r="L40" s="218"/>
    </row>
    <row r="41" spans="1:12" x14ac:dyDescent="0.3">
      <c r="A41" s="218"/>
      <c r="B41" s="218"/>
      <c r="C41" s="218"/>
      <c r="D41" s="218"/>
      <c r="E41" s="218"/>
      <c r="F41" s="218"/>
      <c r="G41" s="218"/>
      <c r="H41" s="218"/>
      <c r="I41" s="218"/>
      <c r="J41" s="218"/>
      <c r="K41" s="218"/>
      <c r="L41" s="218"/>
    </row>
    <row r="42" spans="1:12" x14ac:dyDescent="0.3">
      <c r="A42" s="218"/>
      <c r="B42" s="218"/>
      <c r="C42" s="218"/>
      <c r="D42" s="218"/>
      <c r="E42" s="218"/>
      <c r="F42" s="218"/>
      <c r="G42" s="218"/>
      <c r="H42" s="218"/>
      <c r="I42" s="218"/>
      <c r="J42" s="218"/>
      <c r="K42" s="218"/>
      <c r="L42" s="218"/>
    </row>
    <row r="43" spans="1:12" x14ac:dyDescent="0.3">
      <c r="A43" s="218"/>
      <c r="B43" s="218"/>
      <c r="C43" s="218"/>
      <c r="D43" s="218"/>
      <c r="E43" s="218"/>
      <c r="F43" s="218"/>
      <c r="G43" s="218"/>
      <c r="H43" s="218"/>
      <c r="I43" s="218"/>
      <c r="J43" s="218"/>
      <c r="K43" s="218"/>
      <c r="L43" s="218"/>
    </row>
    <row r="44" spans="1:12" x14ac:dyDescent="0.3">
      <c r="A44" s="218"/>
      <c r="B44" s="218"/>
      <c r="C44" s="218"/>
      <c r="D44" s="218"/>
      <c r="E44" s="218"/>
      <c r="F44" s="218"/>
      <c r="G44" s="218"/>
      <c r="H44" s="218"/>
      <c r="I44" s="218"/>
      <c r="J44" s="218"/>
      <c r="K44" s="218"/>
      <c r="L44" s="218"/>
    </row>
    <row r="45" spans="1:12" x14ac:dyDescent="0.3">
      <c r="A45" s="218"/>
      <c r="B45" s="218"/>
      <c r="C45" s="218"/>
      <c r="D45" s="218"/>
      <c r="E45" s="218"/>
      <c r="F45" s="218"/>
      <c r="G45" s="218"/>
      <c r="H45" s="218"/>
      <c r="I45" s="218"/>
      <c r="J45" s="218"/>
      <c r="K45" s="218"/>
      <c r="L45" s="218"/>
    </row>
    <row r="46" spans="1:12" x14ac:dyDescent="0.3">
      <c r="A46" s="218"/>
      <c r="B46" s="218"/>
      <c r="C46" s="218"/>
      <c r="D46" s="218"/>
      <c r="E46" s="218"/>
      <c r="F46" s="218"/>
      <c r="G46" s="218"/>
      <c r="H46" s="218"/>
      <c r="I46" s="218"/>
      <c r="J46" s="218"/>
      <c r="K46" s="218"/>
      <c r="L46" s="218"/>
    </row>
    <row r="47" spans="1:12" x14ac:dyDescent="0.3">
      <c r="A47" s="218"/>
      <c r="B47" s="218"/>
      <c r="C47" s="218"/>
      <c r="D47" s="218"/>
      <c r="E47" s="218"/>
      <c r="F47" s="218"/>
      <c r="G47" s="218"/>
      <c r="H47" s="218"/>
      <c r="I47" s="218"/>
      <c r="J47" s="218"/>
      <c r="K47" s="218"/>
      <c r="L47" s="218"/>
    </row>
    <row r="48" spans="1:12" x14ac:dyDescent="0.3">
      <c r="A48" s="218"/>
      <c r="B48" s="218"/>
      <c r="C48" s="218"/>
      <c r="D48" s="218"/>
      <c r="E48" s="218"/>
      <c r="F48" s="218"/>
      <c r="G48" s="218"/>
      <c r="H48" s="218"/>
      <c r="I48" s="218"/>
      <c r="J48" s="218"/>
      <c r="K48" s="218"/>
      <c r="L48" s="218"/>
    </row>
    <row r="49" spans="1:12" x14ac:dyDescent="0.3">
      <c r="A49" s="218"/>
      <c r="B49" s="218"/>
      <c r="C49" s="218"/>
      <c r="D49" s="218"/>
      <c r="E49" s="218"/>
      <c r="F49" s="218"/>
      <c r="G49" s="218"/>
      <c r="H49" s="218"/>
      <c r="I49" s="218"/>
      <c r="J49" s="218"/>
      <c r="K49" s="218"/>
      <c r="L49" s="218"/>
    </row>
  </sheetData>
  <sheetProtection password="E3C4"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C14" sqref="C14"/>
    </sheetView>
  </sheetViews>
  <sheetFormatPr defaultColWidth="9.109375" defaultRowHeight="14.4" x14ac:dyDescent="0.3"/>
  <cols>
    <col min="1" max="1" width="41.109375" style="77" customWidth="1"/>
    <col min="2" max="2" width="2.33203125" style="77" hidden="1" customWidth="1"/>
    <col min="3" max="3" width="6.88671875" style="77" customWidth="1"/>
    <col min="4" max="4" width="11.44140625" style="77" customWidth="1"/>
    <col min="5" max="16384" width="9.109375" style="77"/>
  </cols>
  <sheetData>
    <row r="1" spans="1:7" x14ac:dyDescent="0.25">
      <c r="A1" s="178" t="s">
        <v>295</v>
      </c>
      <c r="B1" s="179"/>
      <c r="C1" s="179"/>
      <c r="D1" s="179"/>
    </row>
    <row r="2" spans="1:7" x14ac:dyDescent="0.25">
      <c r="A2" s="178"/>
      <c r="B2" s="179"/>
      <c r="C2" s="179"/>
      <c r="D2" s="179"/>
    </row>
    <row r="3" spans="1:7" x14ac:dyDescent="0.25">
      <c r="A3" s="178" t="s">
        <v>296</v>
      </c>
      <c r="B3" s="179"/>
      <c r="C3" s="179"/>
      <c r="D3" s="179"/>
    </row>
    <row r="4" spans="1:7" x14ac:dyDescent="0.25">
      <c r="A4" s="178" t="s">
        <v>297</v>
      </c>
      <c r="B4" s="179"/>
      <c r="C4" s="179"/>
      <c r="D4" s="179"/>
    </row>
    <row r="5" spans="1:7" x14ac:dyDescent="0.25">
      <c r="A5" s="180" t="s">
        <v>298</v>
      </c>
      <c r="B5" s="179"/>
      <c r="C5" s="179"/>
      <c r="D5" s="179"/>
    </row>
    <row r="6" spans="1:7" x14ac:dyDescent="0.25">
      <c r="A6" s="179" t="s">
        <v>314</v>
      </c>
      <c r="B6" s="179"/>
      <c r="C6" s="179"/>
      <c r="D6" s="179"/>
    </row>
    <row r="7" spans="1:7" x14ac:dyDescent="0.25">
      <c r="A7" s="179" t="s">
        <v>313</v>
      </c>
      <c r="B7" s="179"/>
      <c r="C7" s="179"/>
      <c r="D7" s="179"/>
    </row>
    <row r="8" spans="1:7" x14ac:dyDescent="0.25">
      <c r="A8" s="180" t="s">
        <v>309</v>
      </c>
      <c r="B8" s="179"/>
      <c r="C8" s="179"/>
      <c r="D8" s="179"/>
    </row>
    <row r="9" spans="1:7" x14ac:dyDescent="0.25">
      <c r="A9" s="180"/>
      <c r="B9" s="179"/>
      <c r="D9" s="179"/>
    </row>
    <row r="11" spans="1:7" x14ac:dyDescent="0.25">
      <c r="A11" s="178" t="s">
        <v>299</v>
      </c>
      <c r="B11" s="179"/>
      <c r="C11" s="179"/>
      <c r="D11" s="179"/>
    </row>
    <row r="12" spans="1:7" x14ac:dyDescent="0.25">
      <c r="A12" s="179" t="s">
        <v>300</v>
      </c>
      <c r="B12" s="179"/>
      <c r="C12" s="179"/>
      <c r="D12" s="179"/>
    </row>
    <row r="13" spans="1:7" x14ac:dyDescent="0.25">
      <c r="A13" s="182" t="s">
        <v>305</v>
      </c>
      <c r="B13" s="179"/>
      <c r="C13" s="183" t="s">
        <v>306</v>
      </c>
      <c r="D13" s="183"/>
      <c r="E13" s="184"/>
      <c r="F13" s="184"/>
      <c r="G13" s="184"/>
    </row>
    <row r="14" spans="1:7" x14ac:dyDescent="0.25">
      <c r="A14" s="185" t="s">
        <v>307</v>
      </c>
      <c r="B14" s="179"/>
      <c r="C14" s="186" t="s">
        <v>308</v>
      </c>
      <c r="D14" s="186"/>
      <c r="E14" s="187"/>
      <c r="F14" s="187"/>
      <c r="G14" s="187"/>
    </row>
    <row r="15" spans="1:7" x14ac:dyDescent="0.25">
      <c r="A15" s="179" t="s">
        <v>325</v>
      </c>
      <c r="B15" s="179"/>
      <c r="C15" s="179"/>
      <c r="D15" s="179"/>
    </row>
    <row r="16" spans="1:7" x14ac:dyDescent="0.25">
      <c r="A16" s="179"/>
      <c r="B16" s="179"/>
      <c r="C16" s="179"/>
      <c r="D16" s="179"/>
    </row>
    <row r="17" spans="1:2" x14ac:dyDescent="0.25">
      <c r="A17" s="179" t="s">
        <v>301</v>
      </c>
    </row>
    <row r="18" spans="1:2" x14ac:dyDescent="0.25">
      <c r="A18" s="179" t="s">
        <v>302</v>
      </c>
    </row>
    <row r="19" spans="1:2" x14ac:dyDescent="0.25">
      <c r="A19" s="179" t="s">
        <v>303</v>
      </c>
    </row>
    <row r="20" spans="1:2" x14ac:dyDescent="0.25">
      <c r="A20" s="179" t="s">
        <v>304</v>
      </c>
    </row>
    <row r="21" spans="1:2" x14ac:dyDescent="0.25">
      <c r="A21" s="181" t="s">
        <v>320</v>
      </c>
    </row>
    <row r="24" spans="1:2" x14ac:dyDescent="0.25">
      <c r="A24" s="178"/>
      <c r="B24" s="188"/>
    </row>
    <row r="25" spans="1:2" x14ac:dyDescent="0.25">
      <c r="A25" s="179"/>
      <c r="B25" s="188"/>
    </row>
    <row r="27" spans="1:2" x14ac:dyDescent="0.25">
      <c r="A27" s="179"/>
      <c r="B27" s="188"/>
    </row>
    <row r="28" spans="1:2" x14ac:dyDescent="0.25">
      <c r="A28" s="179"/>
      <c r="B28" s="188"/>
    </row>
    <row r="29" spans="1:2" x14ac:dyDescent="0.25">
      <c r="A29" s="179"/>
      <c r="B29" s="188" t="s">
        <v>310</v>
      </c>
    </row>
    <row r="30" spans="1:2" x14ac:dyDescent="0.25">
      <c r="A30" s="179"/>
      <c r="B30" s="188" t="s">
        <v>311</v>
      </c>
    </row>
    <row r="31" spans="1:2" x14ac:dyDescent="0.25">
      <c r="A31" s="188"/>
      <c r="B31" s="188" t="s">
        <v>312</v>
      </c>
    </row>
  </sheetData>
  <sheetProtection password="E3C4"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G25" sqref="G25"/>
    </sheetView>
  </sheetViews>
  <sheetFormatPr defaultColWidth="9.109375" defaultRowHeight="14.4" x14ac:dyDescent="0.3"/>
  <cols>
    <col min="1" max="16384" width="9.109375" style="2"/>
  </cols>
  <sheetData>
    <row r="1" spans="1:18" ht="15" x14ac:dyDescent="0.25">
      <c r="A1" s="4"/>
      <c r="B1" s="4"/>
      <c r="C1" s="4"/>
      <c r="D1" s="4"/>
      <c r="E1" s="4"/>
      <c r="F1" s="4"/>
      <c r="G1" s="4"/>
      <c r="H1" s="4"/>
      <c r="I1" s="4"/>
      <c r="J1" s="4"/>
      <c r="K1" s="4"/>
      <c r="L1" s="4"/>
      <c r="M1" s="4"/>
      <c r="N1" s="4"/>
      <c r="O1" s="4"/>
      <c r="P1" s="4"/>
      <c r="Q1" s="4"/>
      <c r="R1" s="4"/>
    </row>
    <row r="2" spans="1:18" ht="15" x14ac:dyDescent="0.25">
      <c r="A2" s="4"/>
      <c r="B2" s="4"/>
      <c r="C2" s="4"/>
      <c r="D2" s="4"/>
      <c r="E2" s="4"/>
      <c r="F2" s="4"/>
      <c r="G2" s="4"/>
      <c r="H2" s="4"/>
      <c r="I2" s="4"/>
      <c r="J2" s="4"/>
      <c r="K2" s="4"/>
      <c r="L2" s="4"/>
      <c r="M2" s="4"/>
      <c r="N2" s="4"/>
      <c r="O2" s="4"/>
      <c r="P2" s="4"/>
      <c r="Q2" s="4"/>
      <c r="R2" s="4"/>
    </row>
    <row r="3" spans="1:18" ht="15" x14ac:dyDescent="0.25">
      <c r="A3" s="4"/>
      <c r="B3" s="4"/>
      <c r="C3" s="4"/>
      <c r="D3" s="4"/>
      <c r="E3" s="4"/>
      <c r="F3" s="4"/>
      <c r="G3" s="4"/>
      <c r="H3" s="4"/>
      <c r="I3" s="4"/>
      <c r="J3" s="4"/>
      <c r="K3" s="4"/>
      <c r="L3" s="4"/>
      <c r="M3" s="4"/>
      <c r="N3" s="4"/>
      <c r="O3" s="4"/>
      <c r="P3" s="4"/>
      <c r="Q3" s="4"/>
      <c r="R3" s="4"/>
    </row>
    <row r="4" spans="1:18" ht="15" x14ac:dyDescent="0.25">
      <c r="A4" s="4"/>
      <c r="B4" s="4"/>
      <c r="C4" s="4"/>
      <c r="D4" s="4"/>
      <c r="E4" s="4"/>
      <c r="F4" s="4"/>
      <c r="G4" s="4"/>
      <c r="H4" s="4"/>
      <c r="I4" s="4"/>
      <c r="J4" s="4"/>
      <c r="K4" s="4"/>
      <c r="L4" s="4"/>
      <c r="M4" s="4"/>
      <c r="N4" s="4"/>
      <c r="O4" s="4"/>
      <c r="P4" s="4"/>
      <c r="Q4" s="4"/>
      <c r="R4" s="4"/>
    </row>
    <row r="5" spans="1:18" ht="15" x14ac:dyDescent="0.25">
      <c r="A5" s="4"/>
      <c r="B5" s="4"/>
      <c r="C5" s="4"/>
      <c r="D5" s="4"/>
      <c r="E5" s="4"/>
      <c r="F5" s="4"/>
      <c r="G5" s="4"/>
      <c r="H5" s="4"/>
      <c r="I5" s="4"/>
      <c r="J5" s="4"/>
      <c r="K5" s="4"/>
      <c r="L5" s="4"/>
      <c r="M5" s="4"/>
      <c r="N5" s="4"/>
      <c r="O5" s="4"/>
      <c r="P5" s="4"/>
      <c r="Q5" s="4"/>
      <c r="R5" s="4"/>
    </row>
    <row r="6" spans="1:18" ht="15" x14ac:dyDescent="0.25">
      <c r="A6" s="4"/>
      <c r="B6" s="4"/>
      <c r="C6" s="4"/>
      <c r="D6" s="4"/>
      <c r="E6" s="4"/>
      <c r="F6" s="4"/>
      <c r="G6" s="4"/>
      <c r="H6" s="4"/>
      <c r="I6" s="4"/>
      <c r="J6" s="4"/>
      <c r="K6" s="4"/>
      <c r="L6" s="4"/>
      <c r="M6" s="4"/>
      <c r="N6" s="4"/>
      <c r="O6" s="4"/>
      <c r="P6" s="4"/>
      <c r="Q6" s="4"/>
      <c r="R6" s="4"/>
    </row>
    <row r="7" spans="1:18" ht="15" x14ac:dyDescent="0.25">
      <c r="A7" s="4"/>
      <c r="B7" s="4"/>
      <c r="C7" s="4"/>
      <c r="D7" s="4"/>
      <c r="E7" s="4"/>
      <c r="F7" s="4"/>
      <c r="G7" s="4"/>
      <c r="H7" s="4"/>
      <c r="I7" s="4"/>
      <c r="J7" s="4"/>
      <c r="K7" s="4"/>
      <c r="L7" s="4"/>
      <c r="M7" s="4"/>
      <c r="N7" s="4"/>
      <c r="O7" s="4"/>
      <c r="P7" s="4"/>
      <c r="Q7" s="4"/>
      <c r="R7" s="4"/>
    </row>
    <row r="8" spans="1:18" ht="15" x14ac:dyDescent="0.25">
      <c r="A8" s="4"/>
      <c r="B8" s="4"/>
      <c r="C8" s="4"/>
      <c r="D8" s="4"/>
      <c r="E8" s="4"/>
      <c r="F8" s="4"/>
      <c r="G8" s="4"/>
      <c r="H8" s="4"/>
      <c r="I8" s="4"/>
      <c r="J8" s="4"/>
      <c r="K8" s="4"/>
      <c r="L8" s="4"/>
      <c r="M8" s="4"/>
      <c r="N8" s="4"/>
      <c r="O8" s="4"/>
      <c r="P8" s="4"/>
      <c r="Q8" s="4"/>
      <c r="R8" s="4"/>
    </row>
    <row r="9" spans="1:18" ht="15" x14ac:dyDescent="0.25">
      <c r="A9" s="4"/>
      <c r="B9" s="4"/>
      <c r="C9" s="4"/>
      <c r="D9" s="4"/>
      <c r="E9" s="4"/>
      <c r="F9" s="4"/>
      <c r="G9" s="4"/>
      <c r="H9" s="4"/>
      <c r="I9" s="4"/>
      <c r="J9" s="4"/>
      <c r="K9" s="4"/>
      <c r="L9" s="4"/>
      <c r="M9" s="4"/>
      <c r="N9" s="4"/>
      <c r="O9" s="4"/>
      <c r="P9" s="4"/>
      <c r="Q9" s="4"/>
      <c r="R9" s="4"/>
    </row>
    <row r="10" spans="1:18" ht="15" x14ac:dyDescent="0.25">
      <c r="A10" s="4"/>
      <c r="B10" s="4"/>
      <c r="C10" s="4"/>
      <c r="D10" s="4"/>
      <c r="E10" s="4"/>
      <c r="F10" s="4"/>
      <c r="G10" s="4"/>
      <c r="H10" s="4"/>
      <c r="I10" s="4"/>
      <c r="J10" s="4"/>
      <c r="K10" s="4"/>
      <c r="L10" s="4"/>
      <c r="M10" s="4"/>
      <c r="N10" s="4"/>
      <c r="O10" s="4"/>
      <c r="P10" s="4"/>
      <c r="Q10" s="4"/>
      <c r="R10" s="4"/>
    </row>
    <row r="11" spans="1:18" ht="15" x14ac:dyDescent="0.25">
      <c r="A11" s="4"/>
      <c r="B11" s="4"/>
      <c r="C11" s="4"/>
      <c r="D11" s="4"/>
      <c r="E11" s="4"/>
      <c r="F11" s="4"/>
      <c r="G11" s="4"/>
      <c r="H11" s="4"/>
      <c r="I11" s="4"/>
      <c r="J11" s="4"/>
      <c r="K11" s="4"/>
      <c r="L11" s="4"/>
      <c r="M11" s="4"/>
      <c r="N11" s="4"/>
      <c r="O11" s="4"/>
      <c r="P11" s="4"/>
      <c r="Q11" s="4"/>
      <c r="R11" s="4"/>
    </row>
    <row r="12" spans="1:18" ht="15" x14ac:dyDescent="0.25">
      <c r="A12" s="4"/>
      <c r="B12" s="4"/>
      <c r="C12" s="4"/>
      <c r="D12" s="4"/>
      <c r="E12" s="4"/>
      <c r="F12" s="4"/>
      <c r="G12" s="4"/>
      <c r="H12" s="4"/>
      <c r="I12" s="4"/>
      <c r="J12" s="4"/>
      <c r="K12" s="4"/>
      <c r="L12" s="4"/>
      <c r="M12" s="4"/>
      <c r="N12" s="4"/>
      <c r="O12" s="4"/>
      <c r="P12" s="4"/>
      <c r="Q12" s="4"/>
      <c r="R12" s="4"/>
    </row>
    <row r="13" spans="1:18" ht="15" x14ac:dyDescent="0.25">
      <c r="A13" s="4"/>
      <c r="B13" s="4"/>
      <c r="C13" s="4"/>
      <c r="D13" s="4"/>
      <c r="E13" s="4"/>
      <c r="F13" s="4"/>
      <c r="G13" s="4"/>
      <c r="H13" s="4"/>
      <c r="I13" s="4"/>
      <c r="J13" s="4"/>
      <c r="K13" s="4"/>
      <c r="L13" s="4"/>
      <c r="M13" s="4"/>
      <c r="N13" s="4"/>
      <c r="O13" s="4"/>
      <c r="P13" s="4"/>
      <c r="Q13" s="4"/>
      <c r="R13" s="4"/>
    </row>
    <row r="14" spans="1:18" ht="15" x14ac:dyDescent="0.25">
      <c r="A14" s="4"/>
      <c r="B14" s="4"/>
      <c r="C14" s="4"/>
      <c r="D14" s="4"/>
      <c r="E14" s="4"/>
      <c r="F14" s="4"/>
      <c r="G14" s="4"/>
      <c r="H14" s="4"/>
      <c r="I14" s="4"/>
      <c r="J14" s="4"/>
      <c r="K14" s="4"/>
      <c r="L14" s="4"/>
      <c r="M14" s="4"/>
      <c r="N14" s="4"/>
      <c r="O14" s="4"/>
      <c r="P14" s="4"/>
      <c r="Q14" s="4"/>
      <c r="R14" s="4"/>
    </row>
    <row r="15" spans="1:18" ht="15" x14ac:dyDescent="0.25">
      <c r="A15" s="4"/>
      <c r="B15" s="4"/>
      <c r="C15" s="4"/>
      <c r="D15" s="4"/>
      <c r="E15" s="4"/>
      <c r="F15" s="4"/>
      <c r="G15" s="4"/>
      <c r="H15" s="4"/>
      <c r="I15" s="4"/>
      <c r="J15" s="4"/>
      <c r="K15" s="4"/>
      <c r="L15" s="4"/>
      <c r="M15" s="4"/>
      <c r="N15" s="4"/>
      <c r="O15" s="4"/>
      <c r="P15" s="4"/>
      <c r="Q15" s="4"/>
      <c r="R15" s="4"/>
    </row>
    <row r="16" spans="1:18" ht="15" x14ac:dyDescent="0.25">
      <c r="A16" s="4"/>
      <c r="B16" s="4"/>
      <c r="C16" s="4"/>
      <c r="D16" s="4"/>
      <c r="E16" s="4"/>
      <c r="F16" s="4"/>
      <c r="G16" s="4"/>
      <c r="H16" s="4"/>
      <c r="I16" s="4"/>
      <c r="J16" s="4"/>
      <c r="K16" s="4"/>
      <c r="L16" s="4"/>
      <c r="M16" s="4"/>
      <c r="N16" s="4"/>
      <c r="O16" s="4"/>
      <c r="P16" s="4"/>
      <c r="Q16" s="4"/>
      <c r="R16" s="4"/>
    </row>
    <row r="17" spans="1:18" ht="15" x14ac:dyDescent="0.25">
      <c r="A17" s="4"/>
      <c r="B17" s="4"/>
      <c r="C17" s="4"/>
      <c r="D17" s="4"/>
      <c r="E17" s="4"/>
      <c r="F17" s="4"/>
      <c r="G17" s="4"/>
      <c r="H17" s="4"/>
      <c r="I17" s="4"/>
      <c r="J17" s="4"/>
      <c r="K17" s="4"/>
      <c r="L17" s="4"/>
      <c r="M17" s="4"/>
      <c r="N17" s="4"/>
      <c r="O17" s="4"/>
      <c r="P17" s="4"/>
      <c r="Q17" s="4"/>
      <c r="R17" s="4"/>
    </row>
    <row r="18" spans="1:18" ht="15" x14ac:dyDescent="0.25">
      <c r="A18" s="4"/>
      <c r="B18" s="4"/>
      <c r="C18" s="4"/>
      <c r="D18" s="4"/>
      <c r="E18" s="4"/>
      <c r="F18" s="4"/>
      <c r="G18" s="4"/>
      <c r="H18" s="4"/>
      <c r="I18" s="4"/>
      <c r="J18" s="4"/>
      <c r="K18" s="4"/>
      <c r="L18" s="4"/>
      <c r="M18" s="4"/>
      <c r="N18" s="4"/>
      <c r="O18" s="4"/>
      <c r="P18" s="4"/>
      <c r="Q18" s="4"/>
      <c r="R18" s="4"/>
    </row>
    <row r="19" spans="1:18" ht="15" x14ac:dyDescent="0.25">
      <c r="A19" s="4"/>
      <c r="B19" s="4"/>
      <c r="C19" s="4"/>
      <c r="D19" s="4"/>
      <c r="E19" s="4"/>
      <c r="G19" s="305" t="s">
        <v>366</v>
      </c>
      <c r="H19" s="4"/>
      <c r="I19" s="4"/>
      <c r="J19" s="4"/>
      <c r="K19" s="4"/>
      <c r="L19" s="4"/>
      <c r="M19" s="4"/>
      <c r="N19" s="4"/>
      <c r="O19" s="4"/>
      <c r="P19" s="4"/>
      <c r="Q19" s="4"/>
      <c r="R19" s="4"/>
    </row>
    <row r="20" spans="1:18" ht="15" x14ac:dyDescent="0.25">
      <c r="A20" s="4"/>
      <c r="B20" s="4"/>
      <c r="C20" s="4"/>
      <c r="D20" s="4"/>
      <c r="E20" s="4"/>
      <c r="F20" s="4"/>
      <c r="G20" s="4"/>
      <c r="H20" s="4"/>
      <c r="I20" s="4"/>
      <c r="J20" s="4"/>
      <c r="K20" s="4"/>
      <c r="L20" s="4"/>
      <c r="M20" s="4"/>
      <c r="N20" s="4"/>
      <c r="O20" s="4"/>
      <c r="P20" s="4"/>
      <c r="Q20" s="4"/>
      <c r="R20" s="4"/>
    </row>
    <row r="21" spans="1:18" ht="15" x14ac:dyDescent="0.25">
      <c r="A21" s="4"/>
      <c r="B21" s="4"/>
      <c r="C21" s="4"/>
      <c r="D21" s="4"/>
      <c r="E21" s="4"/>
      <c r="F21" s="4"/>
      <c r="G21" s="4"/>
      <c r="H21" s="4"/>
      <c r="I21" s="4"/>
      <c r="J21" s="4"/>
      <c r="K21" s="4"/>
      <c r="L21" s="4"/>
      <c r="M21" s="4"/>
      <c r="N21" s="4"/>
      <c r="O21" s="4"/>
      <c r="P21" s="4"/>
      <c r="Q21" s="4"/>
      <c r="R21" s="4"/>
    </row>
    <row r="22" spans="1:18" ht="15" x14ac:dyDescent="0.25">
      <c r="A22" s="4"/>
      <c r="B22" s="4"/>
      <c r="C22" s="4"/>
      <c r="D22" s="4"/>
      <c r="E22" s="4"/>
      <c r="F22" s="4"/>
      <c r="G22" s="4"/>
      <c r="H22" s="4"/>
      <c r="I22" s="4"/>
      <c r="J22" s="4"/>
      <c r="K22" s="4"/>
      <c r="L22" s="4"/>
      <c r="M22" s="4"/>
      <c r="N22" s="4"/>
      <c r="O22" s="4"/>
      <c r="P22" s="4"/>
      <c r="Q22" s="4"/>
      <c r="R22" s="4"/>
    </row>
    <row r="23" spans="1:18" ht="15" x14ac:dyDescent="0.25">
      <c r="A23" s="4"/>
      <c r="B23" s="4"/>
      <c r="C23" s="4"/>
      <c r="D23" s="4"/>
      <c r="E23" s="4"/>
      <c r="F23" s="4"/>
      <c r="G23" s="4"/>
      <c r="H23" s="4"/>
      <c r="I23" s="4"/>
      <c r="J23" s="4"/>
      <c r="K23" s="4"/>
      <c r="L23" s="4"/>
      <c r="M23" s="4"/>
      <c r="N23" s="4"/>
      <c r="O23" s="4"/>
      <c r="P23" s="4"/>
      <c r="Q23" s="4"/>
      <c r="R23" s="4"/>
    </row>
    <row r="24" spans="1:18" ht="15" x14ac:dyDescent="0.25">
      <c r="A24" s="4"/>
      <c r="B24" s="4"/>
      <c r="C24" s="4"/>
      <c r="D24" s="4"/>
      <c r="E24" s="4"/>
      <c r="F24" s="4"/>
      <c r="G24" s="4"/>
      <c r="H24" s="4"/>
      <c r="I24" s="4"/>
      <c r="J24" s="4"/>
      <c r="K24" s="4"/>
      <c r="L24" s="4"/>
      <c r="M24" s="4"/>
      <c r="N24" s="4"/>
      <c r="O24" s="4"/>
      <c r="P24" s="4"/>
      <c r="Q24" s="4"/>
      <c r="R24" s="4"/>
    </row>
    <row r="25" spans="1:18" ht="15" x14ac:dyDescent="0.25">
      <c r="A25" s="4"/>
      <c r="B25" s="4"/>
      <c r="C25" s="4"/>
      <c r="D25" s="4"/>
      <c r="E25" s="4"/>
      <c r="F25" s="4"/>
      <c r="G25" s="4"/>
      <c r="H25" s="4"/>
      <c r="I25" s="4"/>
      <c r="J25" s="4"/>
      <c r="K25" s="4"/>
      <c r="L25" s="4"/>
      <c r="M25" s="4"/>
      <c r="N25" s="4"/>
      <c r="O25" s="4"/>
      <c r="P25" s="4"/>
      <c r="Q25" s="4"/>
      <c r="R25" s="4"/>
    </row>
    <row r="26" spans="1:18" ht="15" x14ac:dyDescent="0.25">
      <c r="A26" s="4"/>
      <c r="B26" s="4"/>
      <c r="C26" s="4"/>
      <c r="D26" s="4"/>
      <c r="E26" s="4"/>
      <c r="F26" s="4"/>
      <c r="G26" s="4"/>
      <c r="H26" s="4"/>
      <c r="I26" s="4"/>
      <c r="J26" s="4"/>
      <c r="K26" s="4"/>
      <c r="L26" s="4"/>
      <c r="M26" s="4"/>
      <c r="N26" s="4"/>
      <c r="O26" s="4"/>
      <c r="P26" s="4"/>
      <c r="Q26" s="4"/>
      <c r="R26" s="4"/>
    </row>
    <row r="27" spans="1:18" ht="15" x14ac:dyDescent="0.25">
      <c r="A27" s="4"/>
      <c r="B27" s="4"/>
      <c r="C27" s="4"/>
      <c r="D27" s="4"/>
      <c r="E27" s="4"/>
      <c r="F27" s="4"/>
      <c r="G27" s="4"/>
      <c r="H27" s="4"/>
      <c r="I27" s="4"/>
      <c r="J27" s="4"/>
      <c r="K27" s="4"/>
      <c r="L27" s="4"/>
      <c r="M27" s="4"/>
      <c r="N27" s="4"/>
      <c r="O27" s="4"/>
      <c r="P27" s="4"/>
      <c r="Q27" s="4"/>
      <c r="R27" s="4"/>
    </row>
    <row r="28" spans="1:18" ht="15" x14ac:dyDescent="0.25">
      <c r="A28" s="4"/>
      <c r="B28" s="4"/>
      <c r="C28" s="4"/>
      <c r="D28" s="4"/>
      <c r="E28" s="4"/>
      <c r="F28" s="4"/>
      <c r="G28" s="4"/>
      <c r="H28" s="4"/>
      <c r="I28" s="4"/>
      <c r="J28" s="4"/>
      <c r="K28" s="4"/>
      <c r="L28" s="4"/>
      <c r="M28" s="4"/>
      <c r="N28" s="4"/>
      <c r="O28" s="4"/>
      <c r="P28" s="4"/>
      <c r="Q28" s="4"/>
      <c r="R28" s="4"/>
    </row>
    <row r="29" spans="1:18" ht="15" x14ac:dyDescent="0.25">
      <c r="A29" s="4"/>
      <c r="B29" s="4"/>
      <c r="C29" s="4"/>
      <c r="D29" s="4"/>
      <c r="E29" s="4"/>
      <c r="F29" s="4"/>
      <c r="G29" s="4"/>
      <c r="H29" s="4"/>
      <c r="I29" s="4"/>
      <c r="J29" s="4"/>
      <c r="K29" s="4"/>
      <c r="L29" s="4"/>
      <c r="M29" s="4"/>
      <c r="N29" s="4"/>
      <c r="O29" s="4"/>
      <c r="P29" s="4"/>
      <c r="Q29" s="4"/>
      <c r="R29" s="4"/>
    </row>
    <row r="30" spans="1:18" ht="15" x14ac:dyDescent="0.25">
      <c r="A30" s="4"/>
      <c r="B30" s="4"/>
      <c r="C30" s="4"/>
      <c r="D30" s="4"/>
      <c r="E30" s="4"/>
      <c r="F30" s="4"/>
      <c r="G30" s="4"/>
      <c r="H30" s="4"/>
      <c r="I30" s="4"/>
      <c r="J30" s="4"/>
      <c r="K30" s="4"/>
      <c r="L30" s="4"/>
      <c r="M30" s="4"/>
      <c r="N30" s="4"/>
      <c r="O30" s="4"/>
      <c r="P30" s="4"/>
      <c r="Q30" s="4"/>
      <c r="R30" s="4"/>
    </row>
    <row r="31" spans="1:18" ht="15" x14ac:dyDescent="0.25">
      <c r="A31" s="4"/>
      <c r="B31" s="4"/>
      <c r="C31" s="4"/>
      <c r="D31" s="4"/>
      <c r="E31" s="4"/>
      <c r="F31" s="4"/>
      <c r="G31" s="4"/>
      <c r="H31" s="4"/>
      <c r="I31" s="4"/>
      <c r="J31" s="4"/>
      <c r="K31" s="4"/>
      <c r="L31" s="4"/>
      <c r="M31" s="4"/>
      <c r="N31" s="4"/>
      <c r="O31" s="4"/>
      <c r="P31" s="4"/>
      <c r="Q31" s="4"/>
      <c r="R31" s="4"/>
    </row>
    <row r="32" spans="1:18" ht="15" x14ac:dyDescent="0.25">
      <c r="A32" s="4"/>
      <c r="B32" s="4"/>
      <c r="C32" s="4"/>
      <c r="D32" s="4"/>
      <c r="E32" s="4"/>
      <c r="F32" s="4"/>
      <c r="G32" s="4"/>
      <c r="H32" s="4"/>
      <c r="I32" s="4"/>
      <c r="J32" s="4"/>
      <c r="K32" s="4"/>
      <c r="L32" s="4"/>
      <c r="M32" s="4"/>
      <c r="N32" s="4"/>
      <c r="O32" s="4"/>
      <c r="P32" s="4"/>
      <c r="Q32" s="4"/>
      <c r="R32" s="4"/>
    </row>
    <row r="33" spans="1:18" x14ac:dyDescent="0.3">
      <c r="A33" s="4"/>
      <c r="B33" s="4"/>
      <c r="C33" s="4"/>
      <c r="D33" s="4"/>
      <c r="E33" s="4"/>
      <c r="F33" s="4"/>
      <c r="G33" s="4"/>
      <c r="H33" s="4"/>
      <c r="I33" s="4"/>
      <c r="J33" s="4"/>
      <c r="K33" s="4"/>
      <c r="L33" s="4"/>
      <c r="M33" s="4"/>
      <c r="N33" s="4"/>
      <c r="O33" s="4"/>
      <c r="P33" s="4"/>
      <c r="Q33" s="4"/>
      <c r="R33" s="4"/>
    </row>
  </sheetData>
  <sheetProtection password="E3C4"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tabSelected="1" zoomScaleNormal="100" workbookViewId="0">
      <pane ySplit="4" topLeftCell="A5" activePane="bottomLeft" state="frozen"/>
      <selection pane="bottomLeft" activeCell="J78" sqref="J78"/>
    </sheetView>
  </sheetViews>
  <sheetFormatPr defaultColWidth="9.109375" defaultRowHeight="14.4" x14ac:dyDescent="0.3"/>
  <cols>
    <col min="1" max="1" width="35.6640625" style="2" customWidth="1"/>
    <col min="2" max="26" width="15.6640625" style="2" customWidth="1"/>
    <col min="27" max="32" width="12.5546875" style="2" customWidth="1"/>
    <col min="33" max="16384" width="9.109375" style="2"/>
  </cols>
  <sheetData>
    <row r="1" spans="1:7" ht="15" x14ac:dyDescent="0.25">
      <c r="A1" s="1" t="s">
        <v>6</v>
      </c>
    </row>
    <row r="3" spans="1:7" ht="15" x14ac:dyDescent="0.25">
      <c r="B3" s="86" t="str">
        <f>IF(OR('Livestock Trading Calculations'!B6&lt;0,'Livestock Trading Calculations'!C6&lt;0,'Livestock Trading Calculations'!D6&lt;0,'Livestock Trading Calculations'!E6&lt;0,'Livestock Trading Calculations'!B7&lt;0,'Livestock Trading Calculations'!C7&lt;0,'Livestock Trading Calculations'!D7&lt;0,'Livestock Trading Calculations'!E7&lt;0,'Livestock Trading Calculations'!B8&lt;0,'Livestock Trading Calculations'!C8&lt;0,'Livestock Trading Calculations'!D8&lt;0,'Livestock Trading Calculations'!E8&lt;0,'Livestock Trading Calculations'!B9&lt;0,'Livestock Trading Calculations'!C9&lt;0,'Livestock Trading Calculations'!D9&lt;0,'Livestock Trading Calculations'!E9&lt;0,'Livestock Trading Calculations'!B10&lt;0,'Livestock Trading Calculations'!C10&lt;0,'Livestock Trading Calculations'!D10&lt;0,'Livestock Trading Calculations'!E10&lt;0,'Livestock Trading Calculations'!B11&lt;0,'Livestock Trading Calculations'!C11&lt;0,'Livestock Trading Calculations'!D11&lt;0,'Livestock Trading Calculations'!E11&lt;0,'Livestock Trading Calculations'!B12&lt;0,'Livestock Trading Calculations'!C12&lt;0,'Livestock Trading Calculations'!D12&lt;0,'Livestock Trading Calculations'!E12&lt;0,'Livestock Trading Calculations'!B13&lt;0,'Livestock Trading Calculations'!C13&lt;0,'Livestock Trading Calculations'!D13&lt;0,'Livestock Trading Calculations'!E13&lt;0,'Livestock Trading Calculations'!B14&lt;0,'Livestock Trading Calculations'!C14&lt;0,'Livestock Trading Calculations'!D14&lt;0,'Livestock Trading Calculations'!E14&lt;0,'Livestock Trading Calculations'!B15&lt;0,'Livestock Trading Calculations'!C15&lt;0,'Livestock Trading Calculations'!D15&lt;0,'Livestock Trading Calculations'!E15&lt;0), "Possible input error! Check Livestock Trading Calculations tab for negative mortalities!","")</f>
        <v/>
      </c>
    </row>
    <row r="4" spans="1:7" s="3" customFormat="1" ht="15.75" thickBot="1" x14ac:dyDescent="0.3">
      <c r="B4" s="18" t="str">
        <f>IF(B6="","",B6)</f>
        <v/>
      </c>
      <c r="C4" s="18" t="str">
        <f>IF(B4="","",DATE(YEAR(B4)-1,MONTH(B4),DAY(B4)))</f>
        <v/>
      </c>
      <c r="D4" s="18" t="str">
        <f t="shared" ref="D4:F4" si="0">IF(C4="","",DATE(YEAR(C4)-1,MONTH(C4),DAY(C4)))</f>
        <v/>
      </c>
      <c r="E4" s="18" t="str">
        <f t="shared" si="0"/>
        <v/>
      </c>
      <c r="F4" s="18" t="str">
        <f t="shared" si="0"/>
        <v/>
      </c>
    </row>
    <row r="5" spans="1:7" s="4" customFormat="1" ht="15" x14ac:dyDescent="0.25"/>
    <row r="6" spans="1:7" ht="15" x14ac:dyDescent="0.25">
      <c r="A6" s="2" t="s">
        <v>38</v>
      </c>
      <c r="B6" s="228"/>
      <c r="C6" s="2" t="s">
        <v>37</v>
      </c>
    </row>
    <row r="7" spans="1:7" s="77" customFormat="1" ht="15" x14ac:dyDescent="0.25">
      <c r="B7" s="149"/>
      <c r="F7" s="44" t="s">
        <v>275</v>
      </c>
    </row>
    <row r="8" spans="1:7" s="77" customFormat="1" ht="15" x14ac:dyDescent="0.25">
      <c r="A8" s="77" t="s">
        <v>274</v>
      </c>
      <c r="B8" s="227"/>
      <c r="F8" s="44" t="s">
        <v>278</v>
      </c>
    </row>
    <row r="9" spans="1:7" ht="15" x14ac:dyDescent="0.25">
      <c r="F9" s="44" t="s">
        <v>277</v>
      </c>
    </row>
    <row r="10" spans="1:7" ht="15" x14ac:dyDescent="0.25">
      <c r="A10" s="5" t="s">
        <v>0</v>
      </c>
      <c r="B10" s="5"/>
      <c r="C10" s="5"/>
      <c r="D10" s="5"/>
      <c r="E10" s="5"/>
      <c r="F10" s="174" t="s">
        <v>276</v>
      </c>
      <c r="G10" s="5"/>
    </row>
    <row r="11" spans="1:7" ht="15" x14ac:dyDescent="0.25">
      <c r="A11" s="6" t="s">
        <v>1</v>
      </c>
      <c r="B11" s="274"/>
      <c r="C11" s="274"/>
      <c r="D11" s="274"/>
      <c r="E11" s="274"/>
      <c r="F11" s="77"/>
    </row>
    <row r="12" spans="1:7" ht="15" x14ac:dyDescent="0.25">
      <c r="A12" s="6" t="s">
        <v>2</v>
      </c>
      <c r="B12" s="274"/>
      <c r="C12" s="274"/>
      <c r="D12" s="274"/>
      <c r="E12" s="274"/>
      <c r="F12" s="82" t="s">
        <v>181</v>
      </c>
    </row>
    <row r="13" spans="1:7" ht="15" x14ac:dyDescent="0.25">
      <c r="A13" s="6" t="s">
        <v>3</v>
      </c>
      <c r="B13" s="274"/>
      <c r="C13" s="274"/>
      <c r="D13" s="274"/>
      <c r="E13" s="274"/>
      <c r="F13" s="82"/>
    </row>
    <row r="14" spans="1:7" ht="15" x14ac:dyDescent="0.25">
      <c r="A14" s="6" t="s">
        <v>4</v>
      </c>
      <c r="B14" s="275"/>
      <c r="C14" s="275"/>
      <c r="D14" s="275"/>
      <c r="E14" s="275"/>
      <c r="F14" s="82"/>
    </row>
    <row r="15" spans="1:7" ht="15" x14ac:dyDescent="0.25">
      <c r="A15" s="7" t="s">
        <v>5</v>
      </c>
      <c r="B15" s="274"/>
      <c r="C15" s="274"/>
      <c r="D15" s="274"/>
      <c r="E15" s="274"/>
      <c r="F15" s="82" t="s">
        <v>182</v>
      </c>
    </row>
    <row r="16" spans="1:7" ht="15" x14ac:dyDescent="0.25">
      <c r="F16" s="77"/>
    </row>
    <row r="17" spans="1:6" ht="15" x14ac:dyDescent="0.25">
      <c r="A17" s="8" t="s">
        <v>7</v>
      </c>
      <c r="B17" s="17" t="str">
        <f>B4</f>
        <v/>
      </c>
      <c r="C17" s="17" t="str">
        <f t="shared" ref="C17:F17" si="1">C4</f>
        <v/>
      </c>
      <c r="D17" s="17" t="str">
        <f t="shared" si="1"/>
        <v/>
      </c>
      <c r="E17" s="17" t="str">
        <f t="shared" si="1"/>
        <v/>
      </c>
      <c r="F17" s="17" t="str">
        <f t="shared" si="1"/>
        <v/>
      </c>
    </row>
    <row r="18" spans="1:6" ht="15" x14ac:dyDescent="0.25">
      <c r="A18" s="195" t="s">
        <v>347</v>
      </c>
      <c r="B18" s="276"/>
      <c r="C18" s="277"/>
      <c r="D18" s="277"/>
      <c r="E18" s="277"/>
      <c r="F18" s="277"/>
    </row>
    <row r="19" spans="1:6" ht="15" x14ac:dyDescent="0.25">
      <c r="A19" s="195" t="s">
        <v>348</v>
      </c>
      <c r="B19" s="276"/>
      <c r="C19" s="277"/>
      <c r="D19" s="277"/>
      <c r="E19" s="277"/>
      <c r="F19" s="277"/>
    </row>
    <row r="20" spans="1:6" ht="15" x14ac:dyDescent="0.25">
      <c r="A20" s="10"/>
      <c r="B20" s="13" t="s">
        <v>8</v>
      </c>
      <c r="C20" s="11"/>
      <c r="D20" s="11"/>
      <c r="E20" s="11"/>
      <c r="F20" s="11"/>
    </row>
    <row r="21" spans="1:6" s="263" customFormat="1" ht="15" x14ac:dyDescent="0.25">
      <c r="A21" s="79"/>
      <c r="B21" s="13"/>
      <c r="C21" s="11"/>
      <c r="D21" s="11"/>
      <c r="E21" s="11"/>
      <c r="F21" s="11"/>
    </row>
    <row r="22" spans="1:6" s="263" customFormat="1" ht="15" x14ac:dyDescent="0.25">
      <c r="A22" s="195" t="s">
        <v>361</v>
      </c>
      <c r="B22" s="277"/>
      <c r="C22" s="277"/>
      <c r="D22" s="277"/>
      <c r="E22" s="277"/>
      <c r="F22" s="277"/>
    </row>
    <row r="23" spans="1:6" s="263" customFormat="1" ht="15" x14ac:dyDescent="0.25">
      <c r="A23" s="195" t="s">
        <v>362</v>
      </c>
      <c r="B23" s="277"/>
      <c r="C23" s="277"/>
      <c r="D23" s="277"/>
      <c r="E23" s="277"/>
      <c r="F23" s="277"/>
    </row>
    <row r="24" spans="1:6" s="263" customFormat="1" ht="15" x14ac:dyDescent="0.25">
      <c r="A24" s="79"/>
      <c r="B24" s="13"/>
      <c r="C24" s="11"/>
      <c r="D24" s="11"/>
      <c r="E24" s="11"/>
      <c r="F24" s="11"/>
    </row>
    <row r="25" spans="1:6" ht="15" x14ac:dyDescent="0.25">
      <c r="A25" s="10"/>
      <c r="B25" s="13"/>
      <c r="C25" s="11"/>
      <c r="D25" s="11"/>
      <c r="E25" s="11"/>
      <c r="F25" s="11"/>
    </row>
    <row r="26" spans="1:6" ht="15" x14ac:dyDescent="0.25">
      <c r="A26" s="10"/>
      <c r="B26" s="12" t="s">
        <v>9</v>
      </c>
      <c r="C26" s="9"/>
      <c r="D26" s="9"/>
      <c r="E26" s="9"/>
      <c r="F26" s="9"/>
    </row>
    <row r="27" spans="1:6" ht="15" x14ac:dyDescent="0.25">
      <c r="A27" s="10" t="s">
        <v>96</v>
      </c>
      <c r="B27" s="277"/>
      <c r="C27" s="277"/>
      <c r="D27" s="277"/>
      <c r="E27" s="277"/>
      <c r="F27" s="277"/>
    </row>
    <row r="28" spans="1:6" ht="15" x14ac:dyDescent="0.25">
      <c r="A28" s="10" t="s">
        <v>91</v>
      </c>
      <c r="B28" s="277"/>
      <c r="C28" s="277"/>
      <c r="D28" s="277"/>
      <c r="E28" s="277"/>
      <c r="F28" s="277"/>
    </row>
    <row r="29" spans="1:6" ht="15" x14ac:dyDescent="0.25">
      <c r="A29" s="10" t="s">
        <v>92</v>
      </c>
      <c r="B29" s="277"/>
      <c r="C29" s="277"/>
      <c r="D29" s="277"/>
      <c r="E29" s="277"/>
      <c r="F29" s="277"/>
    </row>
    <row r="30" spans="1:6" ht="15" x14ac:dyDescent="0.25">
      <c r="A30" s="10" t="s">
        <v>12</v>
      </c>
      <c r="B30" s="277"/>
      <c r="C30" s="277"/>
      <c r="D30" s="277"/>
      <c r="E30" s="277"/>
      <c r="F30" s="277"/>
    </row>
    <row r="31" spans="1:6" ht="15" x14ac:dyDescent="0.25">
      <c r="A31" s="10" t="s">
        <v>11</v>
      </c>
      <c r="B31" s="277"/>
      <c r="C31" s="277"/>
      <c r="D31" s="277"/>
      <c r="E31" s="277"/>
      <c r="F31" s="277"/>
    </row>
    <row r="32" spans="1:6" ht="15" x14ac:dyDescent="0.25">
      <c r="A32" s="10" t="s">
        <v>93</v>
      </c>
      <c r="B32" s="277"/>
      <c r="C32" s="277"/>
      <c r="D32" s="277"/>
      <c r="E32" s="277"/>
      <c r="F32" s="277"/>
    </row>
    <row r="33" spans="1:9" ht="15" x14ac:dyDescent="0.25">
      <c r="A33" s="10" t="s">
        <v>94</v>
      </c>
      <c r="B33" s="277"/>
      <c r="C33" s="277"/>
      <c r="D33" s="277"/>
      <c r="E33" s="277"/>
      <c r="F33" s="277"/>
    </row>
    <row r="34" spans="1:9" ht="15" x14ac:dyDescent="0.25">
      <c r="A34" s="10" t="s">
        <v>95</v>
      </c>
      <c r="B34" s="277"/>
      <c r="C34" s="277"/>
      <c r="D34" s="277"/>
      <c r="E34" s="277"/>
      <c r="F34" s="277"/>
    </row>
    <row r="35" spans="1:9" ht="15" x14ac:dyDescent="0.25">
      <c r="A35" s="10" t="s">
        <v>13</v>
      </c>
      <c r="B35" s="277"/>
      <c r="C35" s="277"/>
      <c r="D35" s="277"/>
      <c r="E35" s="277"/>
      <c r="F35" s="277"/>
    </row>
    <row r="36" spans="1:9" ht="15" x14ac:dyDescent="0.25">
      <c r="A36" s="10" t="s">
        <v>18</v>
      </c>
      <c r="B36" s="277"/>
      <c r="C36" s="277"/>
      <c r="D36" s="277"/>
      <c r="E36" s="277"/>
      <c r="F36" s="277"/>
    </row>
    <row r="37" spans="1:9" s="245" customFormat="1" x14ac:dyDescent="0.3">
      <c r="A37" s="253" t="s">
        <v>111</v>
      </c>
      <c r="B37" s="256">
        <f>SUM(B27:B36)</f>
        <v>0</v>
      </c>
      <c r="C37" s="256">
        <f t="shared" ref="C37:F37" si="2">SUM(C27:C36)</f>
        <v>0</v>
      </c>
      <c r="D37" s="256">
        <f t="shared" si="2"/>
        <v>0</v>
      </c>
      <c r="E37" s="256">
        <f t="shared" si="2"/>
        <v>0</v>
      </c>
      <c r="F37" s="256">
        <f t="shared" si="2"/>
        <v>0</v>
      </c>
    </row>
    <row r="39" spans="1:9" x14ac:dyDescent="0.3">
      <c r="B39" s="16" t="s">
        <v>19</v>
      </c>
      <c r="C39" s="15"/>
      <c r="G39" s="44"/>
    </row>
    <row r="40" spans="1:9" x14ac:dyDescent="0.3">
      <c r="A40" s="10" t="s">
        <v>20</v>
      </c>
      <c r="B40" s="273"/>
      <c r="C40" s="273"/>
      <c r="D40" s="272"/>
      <c r="E40" s="272"/>
      <c r="G40" s="44">
        <v>1</v>
      </c>
    </row>
    <row r="41" spans="1:9" x14ac:dyDescent="0.3">
      <c r="A41" s="10" t="s">
        <v>90</v>
      </c>
      <c r="B41" s="271"/>
      <c r="C41" s="271"/>
      <c r="D41" s="271"/>
      <c r="E41" s="271"/>
      <c r="G41" s="44">
        <v>2</v>
      </c>
    </row>
    <row r="42" spans="1:9" x14ac:dyDescent="0.3">
      <c r="A42" s="10" t="s">
        <v>10</v>
      </c>
      <c r="B42" s="271"/>
      <c r="C42" s="271"/>
      <c r="D42" s="271"/>
      <c r="E42" s="271"/>
      <c r="G42" s="44">
        <v>3</v>
      </c>
    </row>
    <row r="43" spans="1:9" x14ac:dyDescent="0.3">
      <c r="A43" s="10" t="s">
        <v>12</v>
      </c>
      <c r="B43" s="278"/>
      <c r="C43" s="278"/>
      <c r="D43" s="278"/>
      <c r="E43" s="278"/>
      <c r="G43" s="44"/>
    </row>
    <row r="45" spans="1:9" x14ac:dyDescent="0.3">
      <c r="A45" s="27" t="s">
        <v>36</v>
      </c>
      <c r="B45" s="279"/>
      <c r="C45" s="108" t="s">
        <v>158</v>
      </c>
      <c r="D45" s="77"/>
      <c r="E45" s="77"/>
      <c r="F45" s="77"/>
      <c r="G45" s="77"/>
      <c r="H45" s="77"/>
      <c r="I45" s="77"/>
    </row>
    <row r="46" spans="1:9" x14ac:dyDescent="0.3">
      <c r="A46" s="27"/>
      <c r="B46" s="4"/>
      <c r="C46" s="108" t="s">
        <v>159</v>
      </c>
      <c r="D46" s="77"/>
      <c r="E46" s="77"/>
      <c r="F46" s="77"/>
      <c r="G46" s="77"/>
      <c r="H46" s="77"/>
      <c r="I46" s="77"/>
    </row>
    <row r="47" spans="1:9" x14ac:dyDescent="0.3">
      <c r="A47" s="27"/>
      <c r="B47" s="4"/>
      <c r="C47" s="108" t="s">
        <v>160</v>
      </c>
      <c r="D47" s="77"/>
      <c r="E47" s="77"/>
      <c r="F47" s="77"/>
      <c r="G47" s="77"/>
      <c r="H47" s="77"/>
      <c r="I47" s="77"/>
    </row>
    <row r="48" spans="1:9" x14ac:dyDescent="0.3">
      <c r="F48" s="92"/>
      <c r="G48" s="92"/>
      <c r="H48" s="92"/>
      <c r="I48" s="92"/>
    </row>
    <row r="49" spans="1:10" x14ac:dyDescent="0.3">
      <c r="A49" s="14" t="s">
        <v>14</v>
      </c>
      <c r="B49" s="9" t="s">
        <v>15</v>
      </c>
      <c r="C49" s="9" t="s">
        <v>15</v>
      </c>
      <c r="D49" s="73" t="s">
        <v>15</v>
      </c>
      <c r="F49" s="44"/>
      <c r="G49" s="44"/>
      <c r="H49" s="44"/>
      <c r="I49" s="44"/>
    </row>
    <row r="50" spans="1:10" x14ac:dyDescent="0.3">
      <c r="A50" s="15"/>
      <c r="B50" s="9" t="s">
        <v>16</v>
      </c>
      <c r="C50" s="9" t="s">
        <v>17</v>
      </c>
      <c r="D50" s="73" t="s">
        <v>134</v>
      </c>
      <c r="F50" s="44"/>
      <c r="G50" s="44"/>
      <c r="H50" s="44"/>
      <c r="I50" s="44"/>
    </row>
    <row r="51" spans="1:10" s="263" customFormat="1" x14ac:dyDescent="0.3">
      <c r="A51" s="194" t="s">
        <v>363</v>
      </c>
      <c r="B51" s="266"/>
      <c r="C51" s="264"/>
      <c r="D51" s="75">
        <f>IF(ISERROR(B51*C51),"",B51*C51)</f>
        <v>0</v>
      </c>
      <c r="F51" s="260"/>
      <c r="G51" s="260"/>
      <c r="H51" s="260"/>
      <c r="I51" s="260"/>
    </row>
    <row r="52" spans="1:10" x14ac:dyDescent="0.3">
      <c r="A52" s="195" t="s">
        <v>346</v>
      </c>
      <c r="B52" s="266"/>
      <c r="C52" s="264"/>
      <c r="D52" s="68">
        <f>IF(ISERROR(B52*C52),"",B52*C52)</f>
        <v>0</v>
      </c>
      <c r="F52" s="45" t="s">
        <v>40</v>
      </c>
      <c r="G52" s="45" t="s">
        <v>42</v>
      </c>
      <c r="H52" s="45" t="s">
        <v>44</v>
      </c>
      <c r="I52" s="44"/>
    </row>
    <row r="53" spans="1:10" x14ac:dyDescent="0.3">
      <c r="A53" s="10" t="s">
        <v>91</v>
      </c>
      <c r="B53" s="266"/>
      <c r="C53" s="264"/>
      <c r="D53" s="75">
        <f t="shared" ref="D53:D62" si="3">IF(ISERROR(B53*C53),"",B53*C53)</f>
        <v>0</v>
      </c>
      <c r="F53" s="45" t="s">
        <v>41</v>
      </c>
      <c r="G53" s="45" t="s">
        <v>43</v>
      </c>
      <c r="H53" s="45" t="s">
        <v>48</v>
      </c>
      <c r="I53" s="44"/>
    </row>
    <row r="54" spans="1:10" x14ac:dyDescent="0.3">
      <c r="A54" s="10" t="s">
        <v>92</v>
      </c>
      <c r="B54" s="266"/>
      <c r="C54" s="264"/>
      <c r="D54" s="75">
        <f t="shared" si="3"/>
        <v>0</v>
      </c>
      <c r="F54" s="45"/>
      <c r="G54" s="45"/>
      <c r="H54" s="45" t="s">
        <v>49</v>
      </c>
      <c r="I54" s="44"/>
    </row>
    <row r="55" spans="1:10" x14ac:dyDescent="0.3">
      <c r="A55" s="10" t="s">
        <v>12</v>
      </c>
      <c r="B55" s="266"/>
      <c r="C55" s="264"/>
      <c r="D55" s="75">
        <f t="shared" si="3"/>
        <v>0</v>
      </c>
      <c r="F55" s="45"/>
      <c r="G55" s="45"/>
      <c r="H55" s="45" t="s">
        <v>46</v>
      </c>
      <c r="I55" s="44"/>
    </row>
    <row r="56" spans="1:10" x14ac:dyDescent="0.3">
      <c r="A56" s="10" t="s">
        <v>11</v>
      </c>
      <c r="B56" s="267"/>
      <c r="C56" s="265"/>
      <c r="D56" s="75">
        <f t="shared" si="3"/>
        <v>0</v>
      </c>
      <c r="F56" s="45"/>
      <c r="G56" s="45"/>
      <c r="H56" s="45" t="s">
        <v>45</v>
      </c>
      <c r="I56" s="44"/>
    </row>
    <row r="57" spans="1:10" s="263" customFormat="1" x14ac:dyDescent="0.3">
      <c r="A57" s="195" t="s">
        <v>364</v>
      </c>
      <c r="B57" s="267"/>
      <c r="C57" s="265"/>
      <c r="D57" s="75">
        <f t="shared" si="3"/>
        <v>0</v>
      </c>
      <c r="F57" s="45"/>
      <c r="G57" s="45"/>
      <c r="H57" s="45"/>
      <c r="I57" s="260"/>
    </row>
    <row r="58" spans="1:10" x14ac:dyDescent="0.3">
      <c r="A58" s="195" t="s">
        <v>345</v>
      </c>
      <c r="B58" s="266"/>
      <c r="C58" s="264"/>
      <c r="D58" s="75">
        <f t="shared" si="3"/>
        <v>0</v>
      </c>
      <c r="F58" s="45"/>
      <c r="G58" s="45"/>
      <c r="H58" s="45" t="s">
        <v>47</v>
      </c>
      <c r="I58" s="44"/>
    </row>
    <row r="59" spans="1:10" x14ac:dyDescent="0.3">
      <c r="A59" s="10" t="s">
        <v>94</v>
      </c>
      <c r="B59" s="266"/>
      <c r="C59" s="264"/>
      <c r="D59" s="75">
        <f t="shared" si="3"/>
        <v>0</v>
      </c>
      <c r="F59" s="45"/>
      <c r="G59" s="45"/>
      <c r="H59" s="45"/>
      <c r="I59" s="44"/>
    </row>
    <row r="60" spans="1:10" x14ac:dyDescent="0.3">
      <c r="A60" s="10" t="s">
        <v>95</v>
      </c>
      <c r="B60" s="266"/>
      <c r="C60" s="264"/>
      <c r="D60" s="75">
        <f t="shared" si="3"/>
        <v>0</v>
      </c>
      <c r="F60" s="93"/>
      <c r="G60" s="93"/>
      <c r="H60" s="93"/>
      <c r="I60" s="92"/>
    </row>
    <row r="61" spans="1:10" x14ac:dyDescent="0.3">
      <c r="A61" s="10" t="s">
        <v>13</v>
      </c>
      <c r="B61" s="266"/>
      <c r="C61" s="264"/>
      <c r="D61" s="75">
        <f t="shared" si="3"/>
        <v>0</v>
      </c>
      <c r="F61" s="93"/>
      <c r="G61" s="93"/>
      <c r="H61" s="93"/>
      <c r="I61" s="92"/>
    </row>
    <row r="62" spans="1:10" x14ac:dyDescent="0.3">
      <c r="A62" s="10" t="s">
        <v>18</v>
      </c>
      <c r="B62" s="266"/>
      <c r="C62" s="264"/>
      <c r="D62" s="75">
        <f t="shared" si="3"/>
        <v>0</v>
      </c>
      <c r="F62" s="43"/>
      <c r="G62" s="43"/>
      <c r="H62" s="43"/>
    </row>
    <row r="63" spans="1:10" x14ac:dyDescent="0.3">
      <c r="A63" s="2" t="s">
        <v>365</v>
      </c>
      <c r="J63" s="254"/>
    </row>
    <row r="64" spans="1:10" x14ac:dyDescent="0.3">
      <c r="J64" s="260"/>
    </row>
    <row r="65" spans="1:17" x14ac:dyDescent="0.3">
      <c r="A65" s="19" t="s">
        <v>39</v>
      </c>
      <c r="B65" s="20" t="s">
        <v>21</v>
      </c>
      <c r="C65" s="21" t="s">
        <v>22</v>
      </c>
      <c r="D65" s="21" t="s">
        <v>23</v>
      </c>
      <c r="E65" s="21" t="s">
        <v>24</v>
      </c>
      <c r="F65" s="21" t="s">
        <v>25</v>
      </c>
      <c r="G65" s="21" t="s">
        <v>26</v>
      </c>
      <c r="H65" s="22" t="s">
        <v>27</v>
      </c>
      <c r="I65" s="80" t="s">
        <v>138</v>
      </c>
      <c r="J65" s="91" t="s">
        <v>318</v>
      </c>
      <c r="K65" s="15"/>
      <c r="L65" s="15"/>
      <c r="M65" s="39" t="str">
        <f>B4</f>
        <v/>
      </c>
      <c r="N65" s="39" t="str">
        <f>C4</f>
        <v/>
      </c>
      <c r="O65" s="39" t="str">
        <f>D4</f>
        <v/>
      </c>
      <c r="P65" s="39" t="str">
        <f>E4</f>
        <v/>
      </c>
      <c r="Q65" s="26"/>
    </row>
    <row r="66" spans="1:17" x14ac:dyDescent="0.3">
      <c r="A66" s="23">
        <v>1</v>
      </c>
      <c r="B66" s="287"/>
      <c r="C66" s="288"/>
      <c r="D66" s="288"/>
      <c r="E66" s="283"/>
      <c r="F66" s="286"/>
      <c r="G66" s="286"/>
      <c r="H66" s="284"/>
      <c r="I66" s="203" t="str">
        <f t="shared" ref="I66:I129" si="4">IF(ISERROR(H66/F66),"",H66/F66)</f>
        <v/>
      </c>
      <c r="J66" s="91" t="str">
        <f t="shared" ref="J66:J97" si="5">IF(B66="","",IF(C66=$F$53,IF((MONTH($B$4)-MONTH(B66))&gt;=0,MONTH($B$4)-MONTH(B66),12+(MONTH($B$4)-MONTH(B66)))/12*(G66/450)*F66,IF((MONTH(B66)-MONTH($B$4))&gt;0,MONTH(B66)-MONTH($B$4),12+(MONTH(B66)-MONTH($B$4)))/12*(G66/450)*F66))</f>
        <v/>
      </c>
      <c r="K66" s="10"/>
      <c r="L66" s="10"/>
      <c r="M66" s="12" t="s">
        <v>28</v>
      </c>
      <c r="N66" s="24"/>
      <c r="O66" s="24"/>
      <c r="P66" s="24"/>
    </row>
    <row r="67" spans="1:17" x14ac:dyDescent="0.3">
      <c r="A67" s="23">
        <v>2</v>
      </c>
      <c r="B67" s="287"/>
      <c r="C67" s="288"/>
      <c r="D67" s="288"/>
      <c r="E67" s="283"/>
      <c r="F67" s="286"/>
      <c r="G67" s="286"/>
      <c r="H67" s="284"/>
      <c r="I67" s="203" t="str">
        <f t="shared" si="4"/>
        <v/>
      </c>
      <c r="J67" s="91" t="str">
        <f t="shared" si="5"/>
        <v/>
      </c>
      <c r="K67" s="10"/>
      <c r="L67" s="10"/>
      <c r="M67" s="25" t="s">
        <v>29</v>
      </c>
      <c r="N67" s="24"/>
      <c r="O67" s="24"/>
      <c r="P67" s="24"/>
    </row>
    <row r="68" spans="1:17" x14ac:dyDescent="0.3">
      <c r="A68" s="23">
        <v>3</v>
      </c>
      <c r="B68" s="287"/>
      <c r="C68" s="288"/>
      <c r="D68" s="288"/>
      <c r="E68" s="288"/>
      <c r="F68" s="286"/>
      <c r="G68" s="286"/>
      <c r="H68" s="284"/>
      <c r="I68" s="203" t="str">
        <f t="shared" si="4"/>
        <v/>
      </c>
      <c r="J68" s="91" t="str">
        <f t="shared" si="5"/>
        <v/>
      </c>
      <c r="K68" s="10" t="s">
        <v>96</v>
      </c>
      <c r="L68" s="10"/>
      <c r="M68" s="32">
        <f>SUMIFS($F$66:$F$215,$B$66:$B$215,"&gt;"&amp;C4,$B$66:$B$215,"&lt;="&amp;B4,$C$66:$C$215,$F$52,$D$66:$D$215,$G$52,$E$66:$E$215,$H$52)</f>
        <v>0</v>
      </c>
      <c r="N68" s="32">
        <f>SUMIFS($F$66:$F$215,$B$66:$B$215,"&gt;"&amp;D4,$B$66:$B$215,"&lt;="&amp;C4,$C$66:$C$215,$F$52,$D$66:$D$215,$G$52,$E$66:$E$215,$H$52)</f>
        <v>0</v>
      </c>
      <c r="O68" s="32">
        <f>SUMIFS($F$66:$F$215,$B$66:$B$215,"&gt;"&amp;E4,$B$66:$B$215,"&lt;="&amp;D4,$C$66:$C$215,$F$52,$D$66:$D$215,$G$52,$E$66:$E$215,$H$52)</f>
        <v>0</v>
      </c>
      <c r="P68" s="32">
        <f>SUMIFS($F$66:$F$215,$B$66:$B$215,"&gt;"&amp;F4,$B$66:$B$215,"&lt;="&amp;E4,$C$66:$C$215,$F$52,$D$66:$D$215,$G$52,$E$66:$E$215,$H$52)</f>
        <v>0</v>
      </c>
    </row>
    <row r="69" spans="1:17" x14ac:dyDescent="0.3">
      <c r="A69" s="23">
        <v>4</v>
      </c>
      <c r="B69" s="287"/>
      <c r="C69" s="288"/>
      <c r="D69" s="288"/>
      <c r="E69" s="283"/>
      <c r="F69" s="286"/>
      <c r="G69" s="286"/>
      <c r="H69" s="284"/>
      <c r="I69" s="203" t="str">
        <f t="shared" si="4"/>
        <v/>
      </c>
      <c r="J69" s="91" t="str">
        <f t="shared" si="5"/>
        <v/>
      </c>
      <c r="K69" s="10" t="s">
        <v>91</v>
      </c>
      <c r="L69" s="10"/>
      <c r="M69" s="33">
        <f>SUMIFS($F$66:$F$215,$B$66:$B$215,"&gt;"&amp;C4,$B$66:$B$215,"&lt;="&amp;B4,$C$66:$C$215,$F$52,$D$66:$D$215,$G$52,$E$66:$E$215,$H$53)</f>
        <v>0</v>
      </c>
      <c r="N69" s="33">
        <f>SUMIFS($F$66:$F$215,$B$66:$B$215,"&gt;"&amp;D4,$B$66:$B$215,"&lt;="&amp;C4,$C$66:$C$215,$F$52,$D$66:$D$215,$G$52,$E$66:$E$215,$H$53)</f>
        <v>0</v>
      </c>
      <c r="O69" s="33">
        <f>SUMIFS($F$66:$F$215,$B$66:$B$215,"&gt;"&amp;E4,$B$66:$B$215,"&lt;="&amp;D4,$C$66:$C$215,$F$52,$D$66:$D$215,$G$52,$E$66:$E$215,$H$53)</f>
        <v>0</v>
      </c>
      <c r="P69" s="33">
        <f>SUMIFS($F$66:$F$215,$B$66:$B$215,"&gt;"&amp;F4,$B$66:$B$215,"&lt;="&amp;E4,$C$66:$C$215,$F$52,$D$66:$D$215,$G$52,$E$66:$E$215,$H$53)</f>
        <v>0</v>
      </c>
    </row>
    <row r="70" spans="1:17" x14ac:dyDescent="0.3">
      <c r="A70" s="23">
        <v>5</v>
      </c>
      <c r="B70" s="287"/>
      <c r="C70" s="288"/>
      <c r="D70" s="288"/>
      <c r="E70" s="288"/>
      <c r="F70" s="286"/>
      <c r="G70" s="286"/>
      <c r="H70" s="284"/>
      <c r="I70" s="203" t="str">
        <f t="shared" si="4"/>
        <v/>
      </c>
      <c r="J70" s="91" t="str">
        <f t="shared" si="5"/>
        <v/>
      </c>
      <c r="K70" s="10" t="s">
        <v>92</v>
      </c>
      <c r="L70" s="10"/>
      <c r="M70" s="34">
        <f>SUMIFS($F$66:$F$215,$B$66:$B$215,"&gt;"&amp;C4,$B$66:$B$215,"&lt;="&amp;B4,$C$66:$C$215,$F$52,$D$66:$D$215,$G$52,$E$66:$E$215,$H$54)</f>
        <v>0</v>
      </c>
      <c r="N70" s="34">
        <f>SUMIFS($F$66:$F$215,$B$66:$B$215,"&gt;"&amp;D4,$B$66:$B$215,"&lt;="&amp;C4,$C$66:$C$215,$F$52,$D$66:$D$215,$G$52,$E$66:$E$215,$H$54)</f>
        <v>0</v>
      </c>
      <c r="O70" s="34">
        <f>SUMIFS($F$66:$F$215,$B$66:$B$215,"&gt;"&amp;E4,$B$66:$B$215,"&lt;="&amp;D4,$C$66:$C$215,$F$52,$D$66:$D$215,$G$52,$E$66:$E$215,$H$54)</f>
        <v>0</v>
      </c>
      <c r="P70" s="34">
        <f>SUMIFS($F$66:$F$215,$B$66:$B$215,"&gt;"&amp;F4,$B$66:$B$215,"&lt;="&amp;E4,$C$66:$C$215,$F$52,$D$66:$D$215,$G$52,$E$66:$E$215,$H$54)</f>
        <v>0</v>
      </c>
    </row>
    <row r="71" spans="1:17" x14ac:dyDescent="0.3">
      <c r="A71" s="23">
        <v>6</v>
      </c>
      <c r="B71" s="287"/>
      <c r="C71" s="283"/>
      <c r="D71" s="283"/>
      <c r="E71" s="283"/>
      <c r="F71" s="286"/>
      <c r="G71" s="286"/>
      <c r="H71" s="284"/>
      <c r="I71" s="203" t="str">
        <f t="shared" si="4"/>
        <v/>
      </c>
      <c r="J71" s="91" t="str">
        <f t="shared" si="5"/>
        <v/>
      </c>
      <c r="K71" s="10" t="s">
        <v>12</v>
      </c>
      <c r="L71" s="10"/>
      <c r="M71" s="34">
        <f>SUMIFS($F$66:$F$215,$B$66:$B$215,"&gt;"&amp;C4,$B$66:$B$215,"&lt;="&amp;B4,$C$66:$C$215,$F$52,$D$66:$D$215,$G$52,$E$66:$E$215,$H$55)</f>
        <v>0</v>
      </c>
      <c r="N71" s="34">
        <f>SUMIFS($F$66:$F$215,$B$66:$B$215,"&gt;"&amp;D4,$B$66:$B$215,"&lt;="&amp;C4,$C$66:$C$215,$F$52,$D$66:$D$215,$G$52,$E$66:$E$215,$H$55)</f>
        <v>0</v>
      </c>
      <c r="O71" s="34">
        <f>SUMIFS($F$66:$F$215,$B$66:$B$215,"&gt;"&amp;E4,$B$66:$B$215,"&lt;="&amp;D4,$C$66:$C$215,$F$52,$D$66:$D$215,$G$52,$E$66:$E$215,$H$55)</f>
        <v>0</v>
      </c>
      <c r="P71" s="34">
        <f>SUMIFS($F$66:$F$215,$B$66:$B$215,"&gt;"&amp;F4,$B$66:$B$215,"&lt;="&amp;E4,$C$66:$C$215,$F$52,$D$66:$D$215,$G$52,$E$66:$E$215,$H$55)</f>
        <v>0</v>
      </c>
    </row>
    <row r="72" spans="1:17" x14ac:dyDescent="0.3">
      <c r="A72" s="23">
        <v>7</v>
      </c>
      <c r="B72" s="287"/>
      <c r="C72" s="288"/>
      <c r="D72" s="288"/>
      <c r="E72" s="283"/>
      <c r="F72" s="286"/>
      <c r="G72" s="286"/>
      <c r="H72" s="284"/>
      <c r="I72" s="203" t="str">
        <f t="shared" si="4"/>
        <v/>
      </c>
      <c r="J72" s="91" t="str">
        <f t="shared" si="5"/>
        <v/>
      </c>
      <c r="K72" s="10" t="s">
        <v>11</v>
      </c>
      <c r="L72" s="10"/>
      <c r="M72" s="34">
        <f>SUMIFS($F$66:$F$215,$B$66:$B$215,"&gt;"&amp;C4,$B$66:$B$215,"&lt;="&amp;B4,$C$66:$C$215,$F$52,$D$66:$D$215,$G$52,$E$66:$E$215,$H$56)</f>
        <v>0</v>
      </c>
      <c r="N72" s="34">
        <f>SUMIFS($F$66:$F$215,$B$66:$B$215,"&gt;"&amp;D4,$B$66:$B$215,"&lt;="&amp;C4,$C$66:$C$215,$F$52,$D$66:$D$215,$G$52,$E$66:$E$215,$H$56)</f>
        <v>0</v>
      </c>
      <c r="O72" s="34">
        <f>SUMIFS($F$66:$F$215,$B$66:$B$215,"&gt;"&amp;E4,$B$66:$B$215,"&lt;="&amp;D4,$C$66:$C$215,$F$52,$D$66:$D$215,$G$52,$E$66:$E$215,$H$56)</f>
        <v>0</v>
      </c>
      <c r="P72" s="34">
        <f>SUMIFS($F$66:$F$215,$B$66:$B$215,"&gt;"&amp;F4,$B$66:$B$215,"&lt;="&amp;E4,$C$66:$C$215,$F$52,$D$66:$D$215,$G$52,$E$66:$E$215,$H$56)</f>
        <v>0</v>
      </c>
    </row>
    <row r="73" spans="1:17" x14ac:dyDescent="0.3">
      <c r="A73" s="23">
        <v>8</v>
      </c>
      <c r="B73" s="287"/>
      <c r="C73" s="288"/>
      <c r="D73" s="288"/>
      <c r="E73" s="283"/>
      <c r="F73" s="286"/>
      <c r="G73" s="286"/>
      <c r="H73" s="284"/>
      <c r="I73" s="203" t="str">
        <f t="shared" si="4"/>
        <v/>
      </c>
      <c r="J73" s="91" t="str">
        <f t="shared" si="5"/>
        <v/>
      </c>
      <c r="K73" s="10" t="s">
        <v>93</v>
      </c>
      <c r="M73" s="34">
        <f>SUMIFS($F$66:$F$215,$B$66:$B$215,"&gt;"&amp;C4,$B$66:$B$215,"&lt;="&amp;B4,$C$66:$C$215,$F$52,$D$66:$D$215,$G$53,$E$66:$E$215,$H$52)</f>
        <v>0</v>
      </c>
      <c r="N73" s="34">
        <f>SUMIFS($F$66:$F$215,$B$66:$B$215,"&gt;"&amp;D4,$B$66:$B$215,"&lt;="&amp;C4,$C$66:$C$215,$F$52,$D$66:$D$215,$G$53,$E$66:$E$215,$H$52)</f>
        <v>0</v>
      </c>
      <c r="O73" s="34">
        <f>SUMIFS($F$66:$F$215,$B$66:$B$215,"&gt;"&amp;E4,$B$66:$B$215,"&lt;="&amp;D4,$C$66:$C$215,$F$52,$D$66:$D$215,$G$53,$E$66:$E$215,$H$52)</f>
        <v>0</v>
      </c>
      <c r="P73" s="34">
        <f>SUMIFS($F$66:$F$215,$B$66:$B$215,"&gt;"&amp;F4,$B$66:$B$215,"&lt;="&amp;E4,$C$66:$C$215,$F$52,$D$66:$D$215,$G$53,$E$66:$E$215,$H$52)</f>
        <v>0</v>
      </c>
    </row>
    <row r="74" spans="1:17" x14ac:dyDescent="0.3">
      <c r="A74" s="23">
        <v>9</v>
      </c>
      <c r="B74" s="287"/>
      <c r="C74" s="288"/>
      <c r="D74" s="288"/>
      <c r="E74" s="288"/>
      <c r="F74" s="286"/>
      <c r="G74" s="286"/>
      <c r="H74" s="284"/>
      <c r="I74" s="203" t="str">
        <f t="shared" si="4"/>
        <v/>
      </c>
      <c r="J74" s="91" t="str">
        <f t="shared" si="5"/>
        <v/>
      </c>
      <c r="K74" s="10" t="s">
        <v>94</v>
      </c>
      <c r="L74" s="10"/>
      <c r="M74" s="34">
        <f>SUMIFS($F$66:$F$215,$B$66:$B$215,"&gt;"&amp;C4,$B$66:$B$215,"&lt;="&amp;B4,$C$66:$C$215,$F$52,$D$66:$D$215,$G$53,$E$66:$E$215,$H$53)</f>
        <v>0</v>
      </c>
      <c r="N74" s="34">
        <f>SUMIFS($F$66:$F$215,$B$66:$B$215,"&gt;"&amp;D4,$B$66:$B$215,"&lt;="&amp;C4,$C$66:$C$215,$F$52,$D$66:$D$215,$G$53,$E$66:$E$215,$H$53)</f>
        <v>0</v>
      </c>
      <c r="O74" s="34">
        <f>SUMIFS($F$66:$F$215,$B$66:$B$215,"&gt;"&amp;E4,$B$66:$B$215,"&lt;="&amp;D4,$C$66:$C$215,$F$52,$D$66:$D$215,$G$53,$E$66:$E$215,$H$53)</f>
        <v>0</v>
      </c>
      <c r="P74" s="34">
        <f>SUMIFS($F$66:$F$215,$B$66:$B$215,"&gt;"&amp;F4,$B$66:$B$215,"&lt;="&amp;E4,$C$66:$C$215,$F$52,$D$66:$D$215,$G$53,$E$66:$E$215,$H$53)</f>
        <v>0</v>
      </c>
    </row>
    <row r="75" spans="1:17" x14ac:dyDescent="0.3">
      <c r="A75" s="23">
        <v>10</v>
      </c>
      <c r="B75" s="287"/>
      <c r="C75" s="288"/>
      <c r="D75" s="288"/>
      <c r="E75" s="283"/>
      <c r="F75" s="286"/>
      <c r="G75" s="286"/>
      <c r="H75" s="284"/>
      <c r="I75" s="203" t="str">
        <f t="shared" si="4"/>
        <v/>
      </c>
      <c r="J75" s="91" t="str">
        <f t="shared" si="5"/>
        <v/>
      </c>
      <c r="K75" s="10" t="s">
        <v>95</v>
      </c>
      <c r="L75" s="10"/>
      <c r="M75" s="34">
        <f>SUMIFS($F$66:$F$215,$B$66:$B$215,"&gt;"&amp;C4,$B$66:$B$215,"&lt;="&amp;B4,$C$66:$C$215,$F$52,$D$66:$D$215,$G$53,$E$66:$E$215,$H$54)</f>
        <v>0</v>
      </c>
      <c r="N75" s="34">
        <f>SUMIFS($F$66:$F$215,$B$66:$B$215,"&gt;"&amp;D4,$B$66:$B$215,"&lt;="&amp;C4,$C$66:$C$215,$F$52,$D$66:$D$215,$G$53,$E$66:$E$215,$H$54)</f>
        <v>0</v>
      </c>
      <c r="O75" s="34">
        <f>SUMIFS($F$66:$F$215,$B$66:$B$215,"&gt;"&amp;E4,$B$66:$B$215,"&lt;="&amp;D4,$C$66:$C$215,$F$52,$D$66:$D$215,$G$53,$E$66:$E$215,$H$54)</f>
        <v>0</v>
      </c>
      <c r="P75" s="34">
        <f>SUMIFS($F$66:$F$215,$B$66:$B$215,"&gt;"&amp;F4,$B$66:$B$215,"&lt;="&amp;E4,$C$66:$C$215,$F$52,$D$66:$D$215,$G$53,$E$66:$E$215,$H$54)</f>
        <v>0</v>
      </c>
    </row>
    <row r="76" spans="1:17" x14ac:dyDescent="0.3">
      <c r="A76" s="23">
        <v>11</v>
      </c>
      <c r="B76" s="287"/>
      <c r="C76" s="283"/>
      <c r="D76" s="283"/>
      <c r="E76" s="283"/>
      <c r="F76" s="286"/>
      <c r="G76" s="286"/>
      <c r="H76" s="284"/>
      <c r="I76" s="203" t="str">
        <f t="shared" si="4"/>
        <v/>
      </c>
      <c r="J76" s="91" t="str">
        <f t="shared" si="5"/>
        <v/>
      </c>
      <c r="K76" s="10" t="s">
        <v>13</v>
      </c>
      <c r="L76" s="10"/>
      <c r="M76" s="34">
        <f>SUMIFS($F$66:$F$215,$B$66:$B$215,"&gt;"&amp;C4,$B$66:$B$215,"&lt;="&amp;B4,$C$66:$C$215,$F$52,$D$66:$D$215,$G$53,$E$66:$E$215,$H$55)</f>
        <v>0</v>
      </c>
      <c r="N76" s="34">
        <f>SUMIFS($F$66:$F$215,$B$66:$B$215,"&gt;"&amp;D4,$B$66:$B$215,"&lt;="&amp;C4,$C$66:$C$215,$F$52,$D$66:$D$215,$G$53,$E$66:$E$215,$H$55)</f>
        <v>0</v>
      </c>
      <c r="O76" s="34">
        <f>SUMIFS($F$66:$F$215,$B$66:$B$215,"&gt;"&amp;E4,$B$66:$B$215,"&lt;="&amp;D4,$C$66:$C$215,$F$52,$D$66:$D$215,$G$53,$E$66:$E$215,$H$55)</f>
        <v>0</v>
      </c>
      <c r="P76" s="34">
        <f>SUMIFS($F$66:$F$215,$B$66:$B$215,"&gt;"&amp;F4,$B$66:$B$215,"&lt;="&amp;E4,$C$66:$C$215,$F$52,$D$66:$D$215,$G$53,$E$66:$E$215,$H$55)</f>
        <v>0</v>
      </c>
    </row>
    <row r="77" spans="1:17" x14ac:dyDescent="0.3">
      <c r="A77" s="23">
        <v>12</v>
      </c>
      <c r="B77" s="287"/>
      <c r="C77" s="288"/>
      <c r="D77" s="288"/>
      <c r="E77" s="283"/>
      <c r="F77" s="286"/>
      <c r="G77" s="286"/>
      <c r="H77" s="284"/>
      <c r="I77" s="203" t="str">
        <f t="shared" si="4"/>
        <v/>
      </c>
      <c r="J77" s="91" t="str">
        <f t="shared" si="5"/>
        <v/>
      </c>
      <c r="K77" s="10" t="s">
        <v>18</v>
      </c>
      <c r="L77" s="10"/>
      <c r="M77" s="34">
        <f>SUMIFS($F$66:$F$215,$B$66:$B$215,"&gt;"&amp;C4,$B$66:$B$215,"&lt;="&amp;B4,$C$66:$C$215,$F$52,$D$66:$D$215,$G$53,$E$66:$E$215,$H$58)</f>
        <v>0</v>
      </c>
      <c r="N77" s="34">
        <f>SUMIFS($F$66:$F$215,$B$66:$B$215,"&gt;"&amp;D4,$B$66:$B$215,"&lt;="&amp;C4,$C$66:$C$215,$F$52,$D$66:$D$215,$G$53,$E$66:$E$215,$H$58)</f>
        <v>0</v>
      </c>
      <c r="O77" s="34">
        <f>SUMIFS($F$66:$F$215,$B$66:$B$215,"&gt;"&amp;E4,$B$66:$B$215,"&lt;="&amp;D4,$C$66:$C$215,$F$52,$D$66:$D$215,$G$53,$E$66:$E$215,$H$58)</f>
        <v>0</v>
      </c>
      <c r="P77" s="34">
        <f>SUMIFS($F$66:$F$215,$B$66:$B$215,"&gt;"&amp;F4,$B$66:$B$215,"&lt;="&amp;E4,$C$66:$C$215,$F$52,$D$66:$D$215,$G$53,$E$66:$E$215,$H$58)</f>
        <v>0</v>
      </c>
    </row>
    <row r="78" spans="1:17" x14ac:dyDescent="0.3">
      <c r="A78" s="23">
        <v>13</v>
      </c>
      <c r="B78" s="287"/>
      <c r="C78" s="288"/>
      <c r="D78" s="288"/>
      <c r="E78" s="283"/>
      <c r="F78" s="286"/>
      <c r="G78" s="286"/>
      <c r="H78" s="284"/>
      <c r="I78" s="203" t="str">
        <f t="shared" si="4"/>
        <v/>
      </c>
      <c r="J78" s="91" t="str">
        <f t="shared" si="5"/>
        <v/>
      </c>
      <c r="M78" s="291"/>
      <c r="N78" s="291"/>
      <c r="O78" s="291"/>
      <c r="P78" s="291"/>
    </row>
    <row r="79" spans="1:17" x14ac:dyDescent="0.3">
      <c r="A79" s="23">
        <v>14</v>
      </c>
      <c r="B79" s="287"/>
      <c r="C79" s="288"/>
      <c r="D79" s="288"/>
      <c r="E79" s="288"/>
      <c r="F79" s="286"/>
      <c r="G79" s="286"/>
      <c r="H79" s="284"/>
      <c r="I79" s="203" t="str">
        <f t="shared" si="4"/>
        <v/>
      </c>
      <c r="J79" s="91" t="str">
        <f t="shared" si="5"/>
        <v/>
      </c>
      <c r="K79" s="10"/>
      <c r="L79" s="10"/>
      <c r="M79" s="12" t="s">
        <v>30</v>
      </c>
      <c r="N79" s="24"/>
      <c r="O79" s="24"/>
      <c r="P79" s="24"/>
    </row>
    <row r="80" spans="1:17" x14ac:dyDescent="0.3">
      <c r="A80" s="23">
        <v>15</v>
      </c>
      <c r="B80" s="287"/>
      <c r="C80" s="288"/>
      <c r="D80" s="288"/>
      <c r="E80" s="288"/>
      <c r="F80" s="286"/>
      <c r="G80" s="286"/>
      <c r="H80" s="284"/>
      <c r="I80" s="203" t="str">
        <f t="shared" si="4"/>
        <v/>
      </c>
      <c r="J80" s="91" t="str">
        <f t="shared" si="5"/>
        <v/>
      </c>
      <c r="K80" s="10" t="s">
        <v>96</v>
      </c>
      <c r="L80" s="10"/>
      <c r="M80" s="32" t="str">
        <f>IF(ISERROR(AVERAGEIFS($G$66:$G$215,$B$66:$B$215,"&gt;"&amp;C4,$B$66:$B$215,"&lt;="&amp;B4,$C$66:$C$215,$F$52,$D$66:$D$215,$G$52,$E$66:$E$215,$H$52)),"0",AVERAGEIFS($G$66:$G$215,$B$66:$B$215,"&gt;"&amp;C4,$B$66:$B$215,"&lt;="&amp;B4,$C$66:$C$215,$F$52,$D$66:$D$215,$G$52,$E$66:$E$215,$H$52))</f>
        <v>0</v>
      </c>
      <c r="N80" s="32" t="str">
        <f>IF(ISERROR(AVERAGEIFS($G$66:$G$215,$B$66:$B$215,"&gt;"&amp;D4,$B$66:$B$215,"&lt;="&amp;C4,$C$66:$C$215,$F$52,$D$66:$D$215,$G$52,$E$66:$E$215,$H$52)),"0",AVERAGEIFS($G$66:$G$215,$B$66:$B$215,"&gt;"&amp;D4,$B$66:$B$215,"&lt;="&amp;C4,$C$66:$C$215,$F$52,$D$66:$D$215,$G$52,$E$66:$E$215,$H$52))</f>
        <v>0</v>
      </c>
      <c r="O80" s="32" t="str">
        <f>IF(ISERROR(AVERAGEIFS($G$66:$G$215,$B$66:$B$215,"&gt;"&amp;E4,$B$66:$B$215,"&lt;="&amp;D4,$C$66:$C$215,$F$52,$D$66:$D$215,$G$52,$E$66:$E$215,$H$52)),"0",AVERAGEIFS($G$66:$G$215,$B$66:$B$215,"&gt;"&amp;E4,$B$66:$B$215,"&lt;="&amp;D4,$C$66:$C$215,$F$52,$D$66:$D$215,$G$52,$E$66:$E$215,$H$52))</f>
        <v>0</v>
      </c>
      <c r="P80" s="32" t="str">
        <f>IF(ISERROR(AVERAGEIFS($G$66:$G$215,$B$66:$B$215,"&gt;"&amp;F4,$B$66:$B$215,"&lt;="&amp;E4,$C$66:$C$215,$F$52,$D$66:$D$215,$G$52,$E$66:$E$215,$H$52)),"0",AVERAGEIFS($G$66:$G$215,$B$66:$B$215,"&gt;"&amp;F4,$B$66:$B$215,"&lt;="&amp;E4,$C$66:$C$215,$F$52,$D$66:$D$215,$G$52,$E$66:$E$215,$H$52))</f>
        <v>0</v>
      </c>
    </row>
    <row r="81" spans="1:16" x14ac:dyDescent="0.3">
      <c r="A81" s="23">
        <v>16</v>
      </c>
      <c r="B81" s="287"/>
      <c r="C81" s="288"/>
      <c r="D81" s="288"/>
      <c r="E81" s="283"/>
      <c r="F81" s="286"/>
      <c r="G81" s="286"/>
      <c r="H81" s="284"/>
      <c r="I81" s="203" t="str">
        <f t="shared" si="4"/>
        <v/>
      </c>
      <c r="J81" s="91" t="str">
        <f t="shared" si="5"/>
        <v/>
      </c>
      <c r="K81" s="10" t="s">
        <v>91</v>
      </c>
      <c r="L81" s="10"/>
      <c r="M81" s="33" t="str">
        <f>IF(ISERROR(AVERAGEIFS($G$66:$G$215,$B$66:$B$215,"&gt;"&amp;C4,$B$66:$B$215,"&lt;="&amp;B4,$C$66:$C$215,$F$52,$D$66:$D$215,$G$52,$E$66:$E$215,$H$53)),"0",AVERAGEIFS($G$66:$G$215,$B$66:$B$215,"&gt;"&amp;C4,$B$66:$B$215,"&lt;="&amp;B4,$C$66:$C$215,$F$52,$D$66:$D$215,$G$52,$E$66:$E$215,$H$53))</f>
        <v>0</v>
      </c>
      <c r="N81" s="33" t="str">
        <f>IF(ISERROR(AVERAGEIFS($G$66:$G$215,$B$66:$B$215,"&gt;"&amp;D4,$B$66:$B$215,"&lt;="&amp;C4,$C$66:$C$215,$F$52,$D$66:$D$215,$G$52,$E$66:$E$215,$H$53)),"0",AVERAGEIFS($G$66:$G$215,$B$66:$B$215,"&gt;"&amp;D4,$B$66:$B$215,"&lt;="&amp;C4,$C$66:$C$215,$F$52,$D$66:$D$215,$G$52,$E$66:$E$215,$H$53))</f>
        <v>0</v>
      </c>
      <c r="O81" s="33" t="str">
        <f>IF(ISERROR(AVERAGEIFS($G$66:$G$215,$B$66:$B$215,"&gt;"&amp;E4,$B$66:$B$215,"&lt;="&amp;D4,$C$66:$C$215,$F$52,$D$66:$D$215,$G$52,$E$66:$E$215,$H$53)),"0",AVERAGEIFS($G$66:$G$215,$B$66:$B$215,"&gt;"&amp;E4,$B$66:$B$215,"&lt;="&amp;D4,$C$66:$C$215,$F$52,$D$66:$D$215,$G$52,$E$66:$E$215,$H$53))</f>
        <v>0</v>
      </c>
      <c r="P81" s="33" t="str">
        <f>IF(ISERROR(AVERAGEIFS($G$66:$G$215,$B$66:$B$215,"&gt;"&amp;F4,$B$66:$B$215,"&lt;="&amp;E4,$C$66:$C$215,$F$52,$D$66:$D$215,$G$52,$E$66:$E$215,$H$53)),"0",AVERAGEIFS($G$66:$G$215,$B$66:$B$215,"&gt;"&amp;F4,$B$66:$B$215,"&lt;="&amp;E4,$C$66:$C$215,$F$52,$D$66:$D$215,$G$52,$E$66:$E$215,$H$53))</f>
        <v>0</v>
      </c>
    </row>
    <row r="82" spans="1:16" x14ac:dyDescent="0.3">
      <c r="A82" s="23">
        <v>17</v>
      </c>
      <c r="B82" s="287"/>
      <c r="C82" s="288"/>
      <c r="D82" s="288"/>
      <c r="E82" s="288"/>
      <c r="F82" s="286"/>
      <c r="G82" s="286"/>
      <c r="H82" s="284"/>
      <c r="I82" s="203" t="str">
        <f t="shared" si="4"/>
        <v/>
      </c>
      <c r="J82" s="91" t="str">
        <f t="shared" si="5"/>
        <v/>
      </c>
      <c r="K82" s="10" t="s">
        <v>92</v>
      </c>
      <c r="L82" s="10"/>
      <c r="M82" s="34" t="str">
        <f>IF(ISERROR(AVERAGEIFS($G$66:$G$215,$B$66:$B$215,"&gt;"&amp;C4,$B$66:$B$215,"&lt;="&amp;B4,$C$66:$C$215,$F$52,$D$66:$D$215,$G$52,$E$66:$E$215,$H$54)),"0",AVERAGEIFS($G$66:$G$215,$B$66:$B$215,"&gt;"&amp;C4,$B$66:$B$215,"&lt;="&amp;B4,$C$66:$C$215,$F$52,$D$66:$D$215,$G$52,$E$66:$E$215,$H$54))</f>
        <v>0</v>
      </c>
      <c r="N82" s="34" t="str">
        <f>IF(ISERROR(AVERAGEIFS($G$66:$G$215,$B$66:$B$215,"&gt;"&amp;D4,$B$66:$B$215,"&lt;="&amp;C4,$C$66:$C$215,$F$52,$D$66:$D$215,$G$52,$E$66:$E$215,$H$54)),"0",AVERAGEIFS($G$66:$G$215,$B$66:$B$215,"&gt;"&amp;D4,$B$66:$B$215,"&lt;="&amp;C4,$C$66:$C$215,$F$52,$D$66:$D$215,$G$52,$E$66:$E$215,$H$54))</f>
        <v>0</v>
      </c>
      <c r="O82" s="34" t="str">
        <f>IF(ISERROR(AVERAGEIFS($G$66:$G$215,$B$66:$B$215,"&gt;"&amp;E4,$B$66:$B$215,"&lt;="&amp;D4,$C$66:$C$215,$F$52,$D$66:$D$215,$G$52,$E$66:$E$215,$H$54)),"0",AVERAGEIFS($G$66:$G$215,$B$66:$B$215,"&gt;"&amp;E4,$B$66:$B$215,"&lt;="&amp;D4,$C$66:$C$215,$F$52,$D$66:$D$215,$G$52,$E$66:$E$215,$H$54))</f>
        <v>0</v>
      </c>
      <c r="P82" s="34" t="str">
        <f>IF(ISERROR(AVERAGEIFS($G$66:$G$215,$B$66:$B$215,"&gt;"&amp;F4,$B$66:$B$215,"&lt;="&amp;E4,$C$66:$C$215,$F$52,$D$66:$D$215,$G$52,$E$66:$E$215,$H$54)),"0",AVERAGEIFS($G$66:$G$215,$B$66:$B$215,"&gt;"&amp;F4,$B$66:$B$215,"&lt;="&amp;E4,$C$66:$C$215,$F$52,$D$66:$D$215,$G$52,$E$66:$E$215,$H$54))</f>
        <v>0</v>
      </c>
    </row>
    <row r="83" spans="1:16" x14ac:dyDescent="0.3">
      <c r="A83" s="23">
        <v>18</v>
      </c>
      <c r="B83" s="287"/>
      <c r="C83" s="283"/>
      <c r="D83" s="283"/>
      <c r="E83" s="283"/>
      <c r="F83" s="286"/>
      <c r="G83" s="286"/>
      <c r="H83" s="284"/>
      <c r="I83" s="203" t="str">
        <f t="shared" si="4"/>
        <v/>
      </c>
      <c r="J83" s="91" t="str">
        <f t="shared" si="5"/>
        <v/>
      </c>
      <c r="K83" s="10" t="s">
        <v>12</v>
      </c>
      <c r="L83" s="10"/>
      <c r="M83" s="34" t="str">
        <f>IF(ISERROR(AVERAGEIFS($G$66:$G$215,$B$66:$B$215,"&gt;"&amp;C4,$B$66:$B$215,"&lt;="&amp;B4,$C$66:$C$215,$F$52,$D$66:$D$215,$G$52,$E$66:$E$215,$H$55)),"0",AVERAGEIFS($G$66:$G$215,$B$66:$B$215,"&gt;"&amp;C4,$B$66:$B$215,"&lt;="&amp;B4,$C$66:$C$215,$F$52,$D$66:$D$215,$G$52,$E$66:$E$215,$H$55))</f>
        <v>0</v>
      </c>
      <c r="N83" s="34" t="str">
        <f>IF(ISERROR(AVERAGEIFS($G$66:$G$215,$B$66:$B$215,"&gt;"&amp;D4,$B$66:$B$215,"&lt;="&amp;C4,$C$66:$C$215,$F$52,$D$66:$D$215,$G$52,$E$66:$E$215,$H$55)),"0",AVERAGEIFS($G$66:$G$215,$B$66:$B$215,"&gt;"&amp;D4,$B$66:$B$215,"&lt;="&amp;C4,$C$66:$C$215,$F$52,$D$66:$D$215,$G$52,$E$66:$E$215,$H$55))</f>
        <v>0</v>
      </c>
      <c r="O83" s="34" t="str">
        <f>IF(ISERROR(AVERAGEIFS($G$66:$G$215,$B$66:$B$215,"&gt;"&amp;E4,$B$66:$B$215,"&lt;="&amp;D4,$C$66:$C$215,$F$52,$D$66:$D$215,$G$52,$E$66:$E$215,$H$55)),"0",AVERAGEIFS($G$66:$G$215,$B$66:$B$215,"&gt;"&amp;E4,$B$66:$B$215,"&lt;="&amp;D4,$C$66:$C$215,$F$52,$D$66:$D$215,$G$52,$E$66:$E$215,$H$55))</f>
        <v>0</v>
      </c>
      <c r="P83" s="34" t="str">
        <f>IF(ISERROR(AVERAGEIFS($G$66:$G$215,$B$66:$B$215,"&gt;"&amp;F4,$B$66:$B$215,"&lt;="&amp;E4,$C$66:$C$215,$F$52,$D$66:$D$215,$G$52,$E$66:$E$215,$H$55)),"0",AVERAGEIFS($G$66:$G$215,$B$66:$B$215,"&gt;"&amp;F4,$B$66:$B$215,"&lt;="&amp;E4,$C$66:$C$215,$F$52,$D$66:$D$215,$G$52,$E$66:$E$215,$H$55))</f>
        <v>0</v>
      </c>
    </row>
    <row r="84" spans="1:16" x14ac:dyDescent="0.3">
      <c r="A84" s="23">
        <v>19</v>
      </c>
      <c r="B84" s="287"/>
      <c r="C84" s="288"/>
      <c r="D84" s="288"/>
      <c r="E84" s="283"/>
      <c r="F84" s="286"/>
      <c r="G84" s="286"/>
      <c r="H84" s="284"/>
      <c r="I84" s="203" t="str">
        <f t="shared" si="4"/>
        <v/>
      </c>
      <c r="J84" s="91" t="str">
        <f t="shared" si="5"/>
        <v/>
      </c>
      <c r="K84" s="10" t="s">
        <v>11</v>
      </c>
      <c r="L84" s="10"/>
      <c r="M84" s="34" t="str">
        <f>IF(ISERROR(AVERAGEIFS($G$66:$G$215,$B$66:$B$215,"&gt;"&amp;C4,$B$66:$B$215,"&lt;="&amp;B4,$C$66:$C$215,$F$52,$D$66:$D$215,$G$52,$E$66:$E$215,$H$56)),"0",AVERAGEIFS($G$66:$G$215,$B$66:$B$215,"&gt;"&amp;C4,$B$66:$B$215,"&lt;="&amp;B4,$C$66:$C$215,$F$52,$D$66:$D$215,$G$52,$E$66:$E$215,$H$56))</f>
        <v>0</v>
      </c>
      <c r="N84" s="34" t="str">
        <f>IF(ISERROR(AVERAGEIFS($G$66:$G$215,$B$66:$B$215,"&gt;"&amp;D4,$B$66:$B$215,"&lt;="&amp;C4,$C$66:$C$215,$F$52,$D$66:$D$215,$G$52,$E$66:$E$215,$H$56)),"0",AVERAGEIFS($G$66:$G$215,$B$66:$B$215,"&gt;"&amp;D4,$B$66:$B$215,"&lt;="&amp;C4,$C$66:$C$215,$F$52,$D$66:$D$215,$G$52,$E$66:$E$215,$H$56))</f>
        <v>0</v>
      </c>
      <c r="O84" s="34" t="str">
        <f>IF(ISERROR(AVERAGEIFS($G$66:$G$215,$B$66:$B$215,"&gt;"&amp;E4,$B$66:$B$215,"&lt;="&amp;D4,$C$66:$C$215,$F$52,$D$66:$D$215,$G$52,$E$66:$E$215,$H$56)),"0",AVERAGEIFS($G$66:$G$215,$B$66:$B$215,"&gt;"&amp;E4,$B$66:$B$215,"&lt;="&amp;D4,$C$66:$C$215,$F$52,$D$66:$D$215,$G$52,$E$66:$E$215,$H$56))</f>
        <v>0</v>
      </c>
      <c r="P84" s="34" t="str">
        <f>IF(ISERROR(AVERAGEIFS($G$66:$G$215,$B$66:$B$215,"&gt;"&amp;F4,$B$66:$B$215,"&lt;="&amp;E4,$C$66:$C$215,$F$52,$D$66:$D$215,$G$52,$E$66:$E$215,$H$56)),"0",AVERAGEIFS($G$66:$G$215,$B$66:$B$215,"&gt;"&amp;F4,$B$66:$B$215,"&lt;="&amp;E4,$C$66:$C$215,$F$52,$D$66:$D$215,$G$52,$E$66:$E$215,$H$56))</f>
        <v>0</v>
      </c>
    </row>
    <row r="85" spans="1:16" x14ac:dyDescent="0.3">
      <c r="A85" s="23">
        <v>20</v>
      </c>
      <c r="B85" s="287"/>
      <c r="C85" s="288"/>
      <c r="D85" s="288"/>
      <c r="E85" s="283"/>
      <c r="F85" s="286"/>
      <c r="G85" s="286"/>
      <c r="H85" s="284"/>
      <c r="I85" s="203" t="str">
        <f t="shared" si="4"/>
        <v/>
      </c>
      <c r="J85" s="91" t="str">
        <f t="shared" si="5"/>
        <v/>
      </c>
      <c r="K85" s="10" t="s">
        <v>93</v>
      </c>
      <c r="M85" s="34" t="str">
        <f>IF(ISERROR(AVERAGEIFS($G$66:$G$215,$B$66:$B$215,"&gt;"&amp;C4,$B$66:$B$215,"&lt;="&amp;B4,$C$66:$C$215,$F$52,$D$66:$D$215,$G$53,$E$66:$E$215,$H$52)),"0",AVERAGEIFS($G$66:$G$215,$B$66:$B$215,"&gt;"&amp;C4,$B$66:$B$215,"&lt;="&amp;B4,$C$66:$C$215,$F$52,$D$66:$D$215,$G$53,$E$66:$E$215,$H$52))</f>
        <v>0</v>
      </c>
      <c r="N85" s="34" t="str">
        <f>IF(ISERROR(AVERAGEIFS($G$66:$G$215,$B$66:$B$215,"&gt;"&amp;D4,$B$66:$B$215,"&lt;="&amp;C4,$C$66:$C$215,$F$52,$D$66:$D$215,$G$53,$E$66:$E$215,$H$52)),"0",AVERAGEIFS($G$66:$G$215,$B$66:$B$215,"&gt;"&amp;D4,$B$66:$B$215,"&lt;="&amp;C4,$C$66:$C$215,$F$52,$D$66:$D$215,$G$53,$E$66:$E$215,$H$52))</f>
        <v>0</v>
      </c>
      <c r="O85" s="34" t="str">
        <f>IF(ISERROR(AVERAGEIFS($G$66:$G$215,$B$66:$B$215,"&gt;"&amp;E4,$B$66:$B$215,"&lt;="&amp;D4,$C$66:$C$215,$F$52,$D$66:$D$215,$G$53,$E$66:$E$215,$H$52)),"0",AVERAGEIFS($G$66:$G$215,$B$66:$B$215,"&gt;"&amp;E4,$B$66:$B$215,"&lt;="&amp;D4,$C$66:$C$215,$F$52,$D$66:$D$215,$G$53,$E$66:$E$215,$H$52))</f>
        <v>0</v>
      </c>
      <c r="P85" s="34" t="str">
        <f>IF(ISERROR(AVERAGEIFS($G$66:$G$215,$B$66:$B$215,"&gt;"&amp;F4,$B$66:$B$215,"&lt;="&amp;E4,$C$66:$C$215,$F$52,$D$66:$D$215,$G$53,$E$66:$E$215,$H$52)),"0",AVERAGEIFS($G$66:$G$215,$B$66:$B$215,"&gt;"&amp;F4,$B$66:$B$215,"&lt;="&amp;E4,$C$66:$C$215,$F$52,$D$66:$D$215,$G$53,$E$66:$E$215,$H$52))</f>
        <v>0</v>
      </c>
    </row>
    <row r="86" spans="1:16" x14ac:dyDescent="0.3">
      <c r="A86" s="23">
        <v>21</v>
      </c>
      <c r="B86" s="287"/>
      <c r="C86" s="288"/>
      <c r="D86" s="288"/>
      <c r="E86" s="288"/>
      <c r="F86" s="286"/>
      <c r="G86" s="286"/>
      <c r="H86" s="284"/>
      <c r="I86" s="203" t="str">
        <f t="shared" si="4"/>
        <v/>
      </c>
      <c r="J86" s="91" t="str">
        <f t="shared" si="5"/>
        <v/>
      </c>
      <c r="K86" s="10" t="s">
        <v>94</v>
      </c>
      <c r="L86" s="10"/>
      <c r="M86" s="34" t="str">
        <f>IF(ISERROR(AVERAGEIFS($G$66:$G$215,$B$66:$B$215,"&gt;"&amp;C4,$B$66:$B$215,"&lt;="&amp;B4,$C$66:$C$215,$F$52,$D$66:$D$215,$G$53,$E$66:$E$215,$H$53)),"0",AVERAGEIFS($G$66:$G$215,$B$66:$B$215,"&gt;"&amp;C4,$B$66:$B$215,"&lt;="&amp;B4,$C$66:$C$215,$F$52,$D$66:$D$215,$G$53,$E$66:$E$215,$H$53))</f>
        <v>0</v>
      </c>
      <c r="N86" s="34" t="str">
        <f>IF(ISERROR(AVERAGEIFS($G$66:$G$215,$B$66:$B$215,"&gt;"&amp;D4,$B$66:$B$215,"&lt;="&amp;C4,$C$66:$C$215,$F$52,$D$66:$D$215,$G$53,$E$66:$E$215,$H$53)),"0",AVERAGEIFS($G$66:$G$215,$B$66:$B$215,"&gt;"&amp;D4,$B$66:$B$215,"&lt;="&amp;C4,$C$66:$C$215,$F$52,$D$66:$D$215,$G$53,$E$66:$E$215,$H$53))</f>
        <v>0</v>
      </c>
      <c r="O86" s="34" t="str">
        <f>IF(ISERROR(AVERAGEIFS($G$66:$G$215,$B$66:$B$215,"&gt;"&amp;E4,$B$66:$B$215,"&lt;="&amp;D4,$C$66:$C$215,$F$52,$D$66:$D$215,$G$53,$E$66:$E$215,$H$53)),"0",AVERAGEIFS($G$66:$G$215,$B$66:$B$215,"&gt;"&amp;E4,$B$66:$B$215,"&lt;="&amp;D4,$C$66:$C$215,$F$52,$D$66:$D$215,$G$53,$E$66:$E$215,$H$53))</f>
        <v>0</v>
      </c>
      <c r="P86" s="34" t="str">
        <f>IF(ISERROR(AVERAGEIFS($G$66:$G$215,$B$66:$B$215,"&gt;"&amp;F4,$B$66:$B$215,"&lt;="&amp;E4,$C$66:$C$215,$F$52,$D$66:$D$215,$G$53,$E$66:$E$215,$H$53)),"0",AVERAGEIFS($G$66:$G$215,$B$66:$B$215,"&gt;"&amp;F4,$B$66:$B$215,"&lt;="&amp;E4,$C$66:$C$215,$F$52,$D$66:$D$215,$G$53,$E$66:$E$215,$H$53))</f>
        <v>0</v>
      </c>
    </row>
    <row r="87" spans="1:16" x14ac:dyDescent="0.3">
      <c r="A87" s="23">
        <v>22</v>
      </c>
      <c r="B87" s="287"/>
      <c r="C87" s="288"/>
      <c r="D87" s="288"/>
      <c r="E87" s="283"/>
      <c r="F87" s="286"/>
      <c r="G87" s="286"/>
      <c r="H87" s="284"/>
      <c r="I87" s="203" t="str">
        <f t="shared" si="4"/>
        <v/>
      </c>
      <c r="J87" s="91" t="str">
        <f t="shared" si="5"/>
        <v/>
      </c>
      <c r="K87" s="10" t="s">
        <v>95</v>
      </c>
      <c r="L87" s="10"/>
      <c r="M87" s="34" t="str">
        <f>IF(ISERROR(AVERAGEIFS($G$66:$G$215,$B$66:$B$215,"&gt;"&amp;C4,$B$66:$B$215,"&lt;="&amp;B4,$C$66:$C$215,$F$52,$D$66:$D$215,$G$53,$E$66:$E$215,$H$54)),"0",AVERAGEIFS($G$66:$G$215,$B$66:$B$215,"&gt;"&amp;C4,$B$66:$B$215,"&lt;="&amp;B4,$C$66:$C$215,$F$52,$D$66:$D$215,$G$53,$E$66:$E$215,$H$54))</f>
        <v>0</v>
      </c>
      <c r="N87" s="34" t="str">
        <f>IF(ISERROR(AVERAGEIFS($G$66:$G$215,$B$66:$B$215,"&gt;"&amp;D4,$B$66:$B$215,"&lt;="&amp;C4,$C$66:$C$215,$F$52,$D$66:$D$215,$G$53,$E$66:$E$215,$H$54)),"0",AVERAGEIFS($G$66:$G$215,$B$66:$B$215,"&gt;"&amp;D4,$B$66:$B$215,"&lt;="&amp;C4,$C$66:$C$215,$F$52,$D$66:$D$215,$G$53,$E$66:$E$215,$H$54))</f>
        <v>0</v>
      </c>
      <c r="O87" s="34" t="str">
        <f>IF(ISERROR(AVERAGEIFS($G$66:$G$215,$B$66:$B$215,"&gt;"&amp;E4,$B$66:$B$215,"&lt;="&amp;D4,$C$66:$C$215,$F$52,$D$66:$D$215,$G$53,$E$66:$E$215,$H$54)),"0",AVERAGEIFS($G$66:$G$215,$B$66:$B$215,"&gt;"&amp;E4,$B$66:$B$215,"&lt;="&amp;D4,$C$66:$C$215,$F$52,$D$66:$D$215,$G$53,$E$66:$E$215,$H$54))</f>
        <v>0</v>
      </c>
      <c r="P87" s="34" t="str">
        <f>IF(ISERROR(AVERAGEIFS($G$66:$G$215,$B$66:$B$215,"&gt;"&amp;F4,$B$66:$B$215,"&lt;="&amp;E4,$C$66:$C$215,$F$52,$D$66:$D$215,$G$53,$E$66:$E$215,$H$54)),"0",AVERAGEIFS($G$66:$G$215,$B$66:$B$215,"&gt;"&amp;F4,$B$66:$B$215,"&lt;="&amp;E4,$C$66:$C$215,$F$52,$D$66:$D$215,$G$53,$E$66:$E$215,$H$54))</f>
        <v>0</v>
      </c>
    </row>
    <row r="88" spans="1:16" x14ac:dyDescent="0.3">
      <c r="A88" s="23">
        <v>23</v>
      </c>
      <c r="B88" s="287"/>
      <c r="C88" s="288"/>
      <c r="D88" s="288"/>
      <c r="E88" s="288"/>
      <c r="F88" s="286"/>
      <c r="G88" s="286"/>
      <c r="H88" s="284"/>
      <c r="I88" s="203" t="str">
        <f t="shared" si="4"/>
        <v/>
      </c>
      <c r="J88" s="91" t="str">
        <f t="shared" si="5"/>
        <v/>
      </c>
      <c r="K88" s="10" t="s">
        <v>13</v>
      </c>
      <c r="L88" s="10"/>
      <c r="M88" s="35" t="str">
        <f>IF(ISERROR(AVERAGEIFS($G$66:$G$215,$B$66:$B$215,"&gt;"&amp;C4,$B$66:$B$215,"&lt;="&amp;B4,$C$66:$C$215,$F$52,$D$66:$D$215,$G$53,$E$66:$E$215,$H$55)),"0",AVERAGEIFS($G$66:$G$215,$B$66:$B$215,"&gt;"&amp;C4,$B$66:$B$215,"&lt;="&amp;B4,$C$66:$C$215,$F$52,$D$66:$D$215,$G$53,$E$66:$E$215,$H$55))</f>
        <v>0</v>
      </c>
      <c r="N88" s="35" t="str">
        <f>IF(ISERROR(AVERAGEIFS($G$66:$G$215,$B$66:$B$215,"&gt;"&amp;D4,$B$66:$B$215,"&lt;="&amp;C4,$C$66:$C$215,$F$52,$D$66:$D$215,$G$53,$E$66:$E$215,$H$55)),"0",AVERAGEIFS($G$66:$G$215,$B$66:$B$215,"&gt;"&amp;D4,$B$66:$B$215,"&lt;="&amp;C4,$C$66:$C$215,$F$52,$D$66:$D$215,$G$53,$E$66:$E$215,$H$55))</f>
        <v>0</v>
      </c>
      <c r="O88" s="35" t="str">
        <f>IF(ISERROR(AVERAGEIFS($G$66:$G$215,$B$66:$B$215,"&gt;"&amp;E4,$B$66:$B$215,"&lt;="&amp;D4,$C$66:$C$215,$F$52,$D$66:$D$215,$G$53,$E$66:$E$215,$H$55)),"0",AVERAGEIFS($G$66:$G$215,$B$66:$B$215,"&gt;"&amp;E4,$B$66:$B$215,"&lt;="&amp;D4,$C$66:$C$215,$F$52,$D$66:$D$215,$G$53,$E$66:$E$215,$H$55))</f>
        <v>0</v>
      </c>
      <c r="P88" s="35" t="str">
        <f>IF(ISERROR(AVERAGEIFS($G$66:$G$215,$B$66:$B$215,"&gt;"&amp;F4,$B$66:$B$215,"&lt;="&amp;E4,$C$66:$C$215,$F$52,$D$66:$D$215,$G$53,$E$66:$E$215,$H$55)),"0",AVERAGEIFS($G$66:$G$215,$B$66:$B$215,"&gt;"&amp;F4,$B$66:$B$215,"&lt;="&amp;E4,$C$66:$C$215,$F$52,$D$66:$D$215,$G$53,$E$66:$E$215,$H$55))</f>
        <v>0</v>
      </c>
    </row>
    <row r="89" spans="1:16" x14ac:dyDescent="0.3">
      <c r="A89" s="23">
        <v>24</v>
      </c>
      <c r="B89" s="287"/>
      <c r="C89" s="288"/>
      <c r="D89" s="288"/>
      <c r="E89" s="288"/>
      <c r="F89" s="286"/>
      <c r="G89" s="286"/>
      <c r="H89" s="284"/>
      <c r="I89" s="203" t="str">
        <f t="shared" si="4"/>
        <v/>
      </c>
      <c r="J89" s="91" t="str">
        <f t="shared" si="5"/>
        <v/>
      </c>
      <c r="K89" s="10" t="s">
        <v>18</v>
      </c>
      <c r="L89" s="10"/>
      <c r="M89" s="34" t="str">
        <f>IF(ISERROR(AVERAGEIFS($G$66:$G$215,$B$66:$B$215,"&gt;"&amp;C4,$B$66:$B$215,"&lt;="&amp;B4,$C$66:$C$215,$F$52,$D$66:$D$215,$G$53,$E$66:$E$215,$H$58)),"0",AVERAGEIFS($G$66:$G$215,$B$66:$B$215,"&gt;"&amp;C4,$B$66:$B$215,"&lt;="&amp;B4,$C$66:$C$215,$F$52,$D$66:$D$215,$G$53,$E$66:$E$215,$H$58))</f>
        <v>0</v>
      </c>
      <c r="N89" s="34" t="str">
        <f>IF(ISERROR(AVERAGEIFS($G$66:$G$215,$B$66:$B$215,"&gt;"&amp;D4,$B$66:$B$215,"&lt;="&amp;C4,$C$66:$C$215,$F$52,$D$66:$D$215,$G$53,$E$66:$E$215,$H$58)),"0",AVERAGEIFS($G$66:$G$215,$B$66:$B$215,"&gt;"&amp;D4,$B$66:$B$215,"&lt;="&amp;C4,$C$66:$C$215,$F$52,$D$66:$D$215,$G$53,$E$66:$E$215,$H$58))</f>
        <v>0</v>
      </c>
      <c r="O89" s="34" t="str">
        <f>IF(ISERROR(AVERAGEIFS($G$66:$G$215,$B$66:$B$215,"&gt;"&amp;E4,$B$66:$B$215,"&lt;="&amp;D4,$C$66:$C$215,$F$52,$D$66:$D$215,$G$53,$E$66:$E$215,$H$58)),"0",AVERAGEIFS($G$66:$G$215,$B$66:$B$215,"&gt;"&amp;E4,$B$66:$B$215,"&lt;="&amp;D4,$C$66:$C$215,$F$52,$D$66:$D$215,$G$53,$E$66:$E$215,$H$58))</f>
        <v>0</v>
      </c>
      <c r="P89" s="34" t="str">
        <f>IF(ISERROR(AVERAGEIFS($G$66:$G$215,$B$66:$B$215,"&gt;"&amp;F4,$B$66:$B$215,"&lt;="&amp;E4,$C$66:$C$215,$F$52,$D$66:$D$215,$G$53,$E$66:$E$215,$H$58)),"0",AVERAGEIFS($G$66:$G$215,$B$66:$B$215,"&gt;"&amp;F4,$B$66:$B$215,"&lt;="&amp;E4,$C$66:$C$215,$F$52,$D$66:$D$215,$G$53,$E$66:$E$215,$H$58))</f>
        <v>0</v>
      </c>
    </row>
    <row r="90" spans="1:16" x14ac:dyDescent="0.3">
      <c r="A90" s="23">
        <v>25</v>
      </c>
      <c r="B90" s="287"/>
      <c r="C90" s="288"/>
      <c r="D90" s="288"/>
      <c r="E90" s="288"/>
      <c r="F90" s="286"/>
      <c r="G90" s="286"/>
      <c r="H90" s="284"/>
      <c r="I90" s="203" t="str">
        <f t="shared" si="4"/>
        <v/>
      </c>
      <c r="J90" s="91" t="str">
        <f t="shared" si="5"/>
        <v/>
      </c>
      <c r="M90" s="11"/>
      <c r="N90" s="11"/>
      <c r="O90" s="11"/>
      <c r="P90" s="11"/>
    </row>
    <row r="91" spans="1:16" x14ac:dyDescent="0.3">
      <c r="A91" s="23">
        <v>26</v>
      </c>
      <c r="B91" s="287"/>
      <c r="C91" s="288"/>
      <c r="D91" s="288"/>
      <c r="E91" s="288"/>
      <c r="F91" s="286"/>
      <c r="G91" s="286"/>
      <c r="H91" s="285"/>
      <c r="I91" s="203" t="str">
        <f t="shared" si="4"/>
        <v/>
      </c>
      <c r="J91" s="91" t="str">
        <f t="shared" si="5"/>
        <v/>
      </c>
      <c r="M91" s="28" t="s">
        <v>31</v>
      </c>
      <c r="N91" s="4"/>
      <c r="O91" s="4"/>
      <c r="P91" s="4"/>
    </row>
    <row r="92" spans="1:16" x14ac:dyDescent="0.3">
      <c r="A92" s="23">
        <v>27</v>
      </c>
      <c r="B92" s="287"/>
      <c r="C92" s="288"/>
      <c r="D92" s="288"/>
      <c r="E92" s="288"/>
      <c r="F92" s="286"/>
      <c r="G92" s="286"/>
      <c r="H92" s="285"/>
      <c r="I92" s="203" t="str">
        <f t="shared" si="4"/>
        <v/>
      </c>
      <c r="J92" s="91" t="str">
        <f t="shared" si="5"/>
        <v/>
      </c>
      <c r="K92" s="10" t="s">
        <v>96</v>
      </c>
      <c r="L92" s="10"/>
      <c r="M92" s="36">
        <f>SUMIFS($H$66:$H$215,$B$66:$B$215,"&gt;"&amp;C4,$B$66:$B$215,"&lt;="&amp;B4,$C$66:$C$215,$F$52,$D$66:$D$215,$G$52,$E$66:$E$215,$H$52)</f>
        <v>0</v>
      </c>
      <c r="N92" s="36">
        <f>SUMIFS($H$66:$H$215,$B$66:$B$215,"&gt;"&amp;D4,$B$66:$B$215,"&lt;="&amp;C4,$C$66:$C$215,$F$52,$D$66:$D$215,$G$52,$E$66:$E$215,$H$52)</f>
        <v>0</v>
      </c>
      <c r="O92" s="36">
        <f>SUMIFS($H$66:$H$215,$B$66:$B$215,"&gt;"&amp;E4,$B$66:$B$215,"&lt;="&amp;D4,$C$66:$C$215,$F$52,$D$66:$D$215,$G$52,$E$66:$E$215,$H$52)</f>
        <v>0</v>
      </c>
      <c r="P92" s="36">
        <f>SUMIFS($H$66:$H$215,$B$66:$B$215,"&gt;"&amp;F4,$B$66:$B$215,"&lt;="&amp;E4,$C$66:$C$215,$F$52,$D$66:$D$215,$G$52,$E$66:$E$215,$H$52)</f>
        <v>0</v>
      </c>
    </row>
    <row r="93" spans="1:16" x14ac:dyDescent="0.3">
      <c r="A93" s="23">
        <v>28</v>
      </c>
      <c r="B93" s="289"/>
      <c r="C93" s="290"/>
      <c r="D93" s="290"/>
      <c r="E93" s="290"/>
      <c r="F93" s="290"/>
      <c r="G93" s="290"/>
      <c r="H93" s="280"/>
      <c r="I93" s="203" t="str">
        <f t="shared" si="4"/>
        <v/>
      </c>
      <c r="J93" s="91" t="str">
        <f t="shared" si="5"/>
        <v/>
      </c>
      <c r="K93" s="10" t="s">
        <v>91</v>
      </c>
      <c r="L93" s="10"/>
      <c r="M93" s="37">
        <f>SUMIFS($H$66:$H$215,$B$66:$B$215,"&gt;"&amp;C4,$B$66:$B$215,"&lt;="&amp;B4,$C$66:$C$215,$F$52,$D$66:$D$215,$G$52,$E$66:$E$215,$H$53)</f>
        <v>0</v>
      </c>
      <c r="N93" s="37">
        <f>SUMIFS($H$66:$H$215,$B$66:$B$215,"&gt;"&amp;D4,$B$66:$B$215,"&lt;="&amp;C4,$C$66:$C$215,$F$52,$D$66:$D$215,$G$52,$E$66:$E$215,$H$53)</f>
        <v>0</v>
      </c>
      <c r="O93" s="37">
        <f>SUMIFS($H$66:$H$215,$B$66:$B$215,"&gt;"&amp;E4,$B$66:$B$215,"&lt;="&amp;D4,$C$66:$C$215,$F$52,$D$66:$D$215,$G$52,$E$66:$E$215,$H$53)</f>
        <v>0</v>
      </c>
      <c r="P93" s="37">
        <f>SUMIFS($H$66:$H$215,$B$66:$B$215,"&gt;"&amp;F4,$B$66:$B$215,"&lt;="&amp;E4,$C$66:$C$215,$F$52,$D$66:$D$215,$G$52,$E$66:$E$215,$H$53)</f>
        <v>0</v>
      </c>
    </row>
    <row r="94" spans="1:16" x14ac:dyDescent="0.3">
      <c r="A94" s="23">
        <v>29</v>
      </c>
      <c r="B94" s="289"/>
      <c r="C94" s="281"/>
      <c r="D94" s="290"/>
      <c r="E94" s="290"/>
      <c r="F94" s="290"/>
      <c r="G94" s="290"/>
      <c r="H94" s="280"/>
      <c r="I94" s="203" t="str">
        <f t="shared" si="4"/>
        <v/>
      </c>
      <c r="J94" s="91" t="str">
        <f t="shared" si="5"/>
        <v/>
      </c>
      <c r="K94" s="10" t="s">
        <v>92</v>
      </c>
      <c r="L94" s="10"/>
      <c r="M94" s="38">
        <f>SUMIFS($H$66:$H$215,$B$66:$B$215,"&gt;"&amp;C4,$B$66:$B$215,"&lt;="&amp;B4,$C$66:$C$215,$F$52,$D$66:$D$215,$G$52,$E$66:$E$215,$H$54)</f>
        <v>0</v>
      </c>
      <c r="N94" s="38">
        <f>SUMIFS($H$66:$H$215,$B$66:$B$215,"&gt;"&amp;D4,$B$66:$B$215,"&lt;="&amp;C4,$C$66:$C$215,$F$52,$D$66:$D$215,$G$52,$E$66:$E$215,$H$54)</f>
        <v>0</v>
      </c>
      <c r="O94" s="38">
        <f>SUMIFS($H$66:$H$215,$B$66:$B$215,"&gt;"&amp;E4,$B$66:$B$215,"&lt;="&amp;D4,$C$66:$C$215,$F$52,$D$66:$D$215,$G$52,$E$66:$E$215,$H$54)</f>
        <v>0</v>
      </c>
      <c r="P94" s="38">
        <f>SUMIFS($H$66:$H$215,$B$66:$B$215,"&gt;"&amp;F4,$B$66:$B$215,"&lt;="&amp;E4,$C$66:$C$215,$F$52,$D$66:$D$215,$G$52,$E$66:$E$215,$H$54)</f>
        <v>0</v>
      </c>
    </row>
    <row r="95" spans="1:16" x14ac:dyDescent="0.3">
      <c r="A95" s="23">
        <v>30</v>
      </c>
      <c r="B95" s="289"/>
      <c r="C95" s="281"/>
      <c r="D95" s="290"/>
      <c r="E95" s="290"/>
      <c r="F95" s="290"/>
      <c r="G95" s="290"/>
      <c r="H95" s="280"/>
      <c r="I95" s="203" t="str">
        <f t="shared" si="4"/>
        <v/>
      </c>
      <c r="J95" s="91" t="str">
        <f t="shared" si="5"/>
        <v/>
      </c>
      <c r="K95" s="10" t="s">
        <v>12</v>
      </c>
      <c r="L95" s="10"/>
      <c r="M95" s="38">
        <f>SUMIFS($H$66:$H$215,$B$66:$B$215,"&gt;"&amp;C4,$B$66:$B$215,"&lt;="&amp;B4,$C$66:$C$215,$F$52,$D$66:$D$215,$G$52,$E$66:$E$215,$H$55)</f>
        <v>0</v>
      </c>
      <c r="N95" s="38">
        <f>SUMIFS($H$66:$H$215,$B$66:$B$215,"&gt;"&amp;D4,$B$66:$B$215,"&lt;="&amp;C4,$C$66:$C$215,$F$52,$D$66:$D$215,$G$52,$E$66:$E$215,$H$55)</f>
        <v>0</v>
      </c>
      <c r="O95" s="38">
        <f>SUMIFS($H$66:$H$215,$B$66:$B$215,"&gt;"&amp;E4,$B$66:$B$215,"&lt;="&amp;D4,$C$66:$C$215,$F$52,$D$66:$D$215,$G$52,$E$66:$E$215,$H$55)</f>
        <v>0</v>
      </c>
      <c r="P95" s="38">
        <f>SUMIFS($H$66:$H$215,$B$66:$B$215,"&gt;"&amp;F4,$B$66:$B$215,"&lt;="&amp;E4,$C$66:$C$215,$F$52,$D$66:$D$215,$G$52,$E$66:$E$215,$H$55)</f>
        <v>0</v>
      </c>
    </row>
    <row r="96" spans="1:16" x14ac:dyDescent="0.3">
      <c r="A96" s="23">
        <v>31</v>
      </c>
      <c r="B96" s="289"/>
      <c r="C96" s="281"/>
      <c r="D96" s="290"/>
      <c r="E96" s="290"/>
      <c r="F96" s="290"/>
      <c r="G96" s="290"/>
      <c r="H96" s="280"/>
      <c r="I96" s="203" t="str">
        <f t="shared" si="4"/>
        <v/>
      </c>
      <c r="J96" s="91" t="str">
        <f t="shared" si="5"/>
        <v/>
      </c>
      <c r="K96" s="10" t="s">
        <v>11</v>
      </c>
      <c r="L96" s="10"/>
      <c r="M96" s="38">
        <f>SUMIFS($H$66:$H$215,$B$66:$B$215,"&gt;"&amp;C4,$B$66:$B$215,"&lt;="&amp;B4,$C$66:$C$215,$F$52,$D$66:$D$215,$G$52,$E$66:$E$215,$H$56)</f>
        <v>0</v>
      </c>
      <c r="N96" s="38">
        <f>SUMIFS($H$66:$H$215,$B$66:$B$215,"&gt;"&amp;D4,$B$66:$B$215,"&lt;="&amp;C4,$C$66:$C$215,$F$52,$D$66:$D$215,$G$52,$E$66:$E$215,$H$56)</f>
        <v>0</v>
      </c>
      <c r="O96" s="38">
        <f>SUMIFS($H$66:$H$215,$B$66:$B$215,"&gt;"&amp;E4,$B$66:$B$215,"&lt;="&amp;D4,$C$66:$C$215,$F$52,$D$66:$D$215,$G$52,$E$66:$E$215,$H$56)</f>
        <v>0</v>
      </c>
      <c r="P96" s="38">
        <f>SUMIFS($H$66:$H$215,$B$66:$B$215,"&gt;"&amp;F4,$B$66:$B$215,"&lt;="&amp;E4,$C$66:$C$215,$F$52,$D$66:$D$215,$G$52,$E$66:$E$215,$H$56)</f>
        <v>0</v>
      </c>
    </row>
    <row r="97" spans="1:16" x14ac:dyDescent="0.3">
      <c r="A97" s="23">
        <v>32</v>
      </c>
      <c r="B97" s="289"/>
      <c r="C97" s="290"/>
      <c r="D97" s="290"/>
      <c r="E97" s="290"/>
      <c r="F97" s="290"/>
      <c r="G97" s="290"/>
      <c r="H97" s="280"/>
      <c r="I97" s="203" t="str">
        <f t="shared" si="4"/>
        <v/>
      </c>
      <c r="J97" s="91" t="str">
        <f t="shared" si="5"/>
        <v/>
      </c>
      <c r="K97" s="10" t="s">
        <v>93</v>
      </c>
      <c r="M97" s="38">
        <f>SUMIFS($H$66:$H$215,$B$66:$B$215,"&gt;"&amp;C4,$B$66:$B$215,"&lt;="&amp;B4,$C$66:$C$215,$F$52,$D$66:$D$215,$G$53,$E$66:$E$215,$H$52)</f>
        <v>0</v>
      </c>
      <c r="N97" s="38">
        <f>SUMIFS($H$66:$H$215,$B$66:$B$215,"&gt;"&amp;D4,$B$66:$B$215,"&lt;="&amp;C4,$C$66:$C$215,$F$52,$D$66:$D$215,$G$53,$E$66:$E$215,$H$52)</f>
        <v>0</v>
      </c>
      <c r="O97" s="38">
        <f>SUMIFS($H$66:$H$215,$B$66:$B$215,"&gt;"&amp;E4,$B$66:$B$215,"&lt;="&amp;D4,$C$66:$C$215,$F$52,$D$66:$D$215,$G$53,$E$66:$E$215,$H$52)</f>
        <v>0</v>
      </c>
      <c r="P97" s="38">
        <f>SUMIFS($H$66:$H$215,$B$66:$B$215,"&gt;"&amp;F4,$B$66:$B$215,"&lt;="&amp;E4,$C$66:$C$215,$F$52,$D$66:$D$215,$G$53,$E$66:$E$215,$H$52)</f>
        <v>0</v>
      </c>
    </row>
    <row r="98" spans="1:16" x14ac:dyDescent="0.3">
      <c r="A98" s="23">
        <v>33</v>
      </c>
      <c r="B98" s="289"/>
      <c r="C98" s="290"/>
      <c r="D98" s="290"/>
      <c r="E98" s="290"/>
      <c r="F98" s="290"/>
      <c r="G98" s="290"/>
      <c r="H98" s="280"/>
      <c r="I98" s="203" t="str">
        <f t="shared" si="4"/>
        <v/>
      </c>
      <c r="J98" s="91" t="str">
        <f t="shared" ref="J98:J129" si="6">IF(B98="","",IF(C98=$F$53,IF((MONTH($B$4)-MONTH(B98))&gt;=0,MONTH($B$4)-MONTH(B98),12+(MONTH($B$4)-MONTH(B98)))/12*(G98/450)*F98,IF((MONTH(B98)-MONTH($B$4))&gt;0,MONTH(B98)-MONTH($B$4),12+(MONTH(B98)-MONTH($B$4)))/12*(G98/450)*F98))</f>
        <v/>
      </c>
      <c r="K98" s="10" t="s">
        <v>94</v>
      </c>
      <c r="L98" s="10"/>
      <c r="M98" s="38">
        <f>SUMIFS($H$66:$H$215,$B$66:$B$215,"&gt;"&amp;C4,$B$66:$B$215,"&lt;="&amp;B4,$C$66:$C$215,$F$52,$D$66:$D$215,$G$53,$E$66:$E$215,$H$53)</f>
        <v>0</v>
      </c>
      <c r="N98" s="38">
        <f>SUMIFS($H$66:$H$215,$B$66:$B$215,"&gt;"&amp;D4,$B$66:$B$215,"&lt;="&amp;C4,$C$66:$C$215,$F$52,$D$66:$D$215,$G$53,$E$66:$E$215,$H$53)</f>
        <v>0</v>
      </c>
      <c r="O98" s="38">
        <f>SUMIFS($H$66:$H$215,$B$66:$B$215,"&gt;"&amp;E4,$B$66:$B$215,"&lt;="&amp;D4,$C$66:$C$215,$F$52,$D$66:$D$215,$G$53,$E$66:$E$215,$H$53)</f>
        <v>0</v>
      </c>
      <c r="P98" s="38">
        <f>SUMIFS($H$66:$H$215,$B$66:$B$215,"&gt;"&amp;F4,$B$66:$B$215,"&lt;="&amp;E4,$C$66:$C$215,$F$52,$D$66:$D$215,$G$53,$E$66:$E$215,$H$53)</f>
        <v>0</v>
      </c>
    </row>
    <row r="99" spans="1:16" x14ac:dyDescent="0.3">
      <c r="A99" s="23">
        <v>34</v>
      </c>
      <c r="B99" s="289"/>
      <c r="C99" s="290"/>
      <c r="D99" s="290"/>
      <c r="E99" s="290"/>
      <c r="F99" s="290"/>
      <c r="G99" s="290"/>
      <c r="H99" s="280"/>
      <c r="I99" s="203" t="str">
        <f t="shared" si="4"/>
        <v/>
      </c>
      <c r="J99" s="91" t="str">
        <f t="shared" si="6"/>
        <v/>
      </c>
      <c r="K99" s="10" t="s">
        <v>95</v>
      </c>
      <c r="L99" s="10"/>
      <c r="M99" s="38">
        <f>SUMIFS($H$66:$H$215,$B$66:$B$215,"&gt;"&amp;C4,$B$66:$B$215,"&lt;="&amp;B4,$C$66:$C$215,$F$52,$D$66:$D$215,$G$53,$E$66:$E$215,$H$54)</f>
        <v>0</v>
      </c>
      <c r="N99" s="38">
        <f>SUMIFS($H$66:$H$215,$B$66:$B$215,"&gt;"&amp;D4,$B$66:$B$215,"&lt;="&amp;C4,$C$66:$C$215,$F$52,$D$66:$D$215,$G$53,$E$66:$E$215,$H$54)</f>
        <v>0</v>
      </c>
      <c r="O99" s="38">
        <f>SUMIFS($H$66:$H$215,$B$66:$B$215,"&gt;"&amp;E4,$B$66:$B$215,"&lt;="&amp;D4,$C$66:$C$215,$F$52,$D$66:$D$215,$G$53,$E$66:$E$215,$H$54)</f>
        <v>0</v>
      </c>
      <c r="P99" s="38">
        <f>SUMIFS($H$66:$H$215,$B$66:$B$215,"&gt;"&amp;F4,$B$66:$B$215,"&lt;="&amp;E4,$C$66:$C$215,$F$52,$D$66:$D$215,$G$53,$E$66:$E$215,$H$54)</f>
        <v>0</v>
      </c>
    </row>
    <row r="100" spans="1:16" x14ac:dyDescent="0.3">
      <c r="A100" s="23">
        <v>35</v>
      </c>
      <c r="B100" s="289"/>
      <c r="C100" s="281"/>
      <c r="D100" s="290"/>
      <c r="E100" s="290"/>
      <c r="F100" s="290"/>
      <c r="G100" s="290"/>
      <c r="H100" s="280"/>
      <c r="I100" s="203" t="str">
        <f t="shared" si="4"/>
        <v/>
      </c>
      <c r="J100" s="91" t="str">
        <f t="shared" si="6"/>
        <v/>
      </c>
      <c r="K100" s="10" t="s">
        <v>13</v>
      </c>
      <c r="L100" s="10"/>
      <c r="M100" s="38">
        <f>SUMIFS($H$66:$H$215,$B$66:$B$215,"&gt;"&amp;C4,$B$66:$B$215,"&lt;="&amp;B4,$C$66:$C$215,$F$52,$D$66:$D$215,$G$53,$E$66:$E$215,$H$55)</f>
        <v>0</v>
      </c>
      <c r="N100" s="38">
        <f>SUMIFS($H$66:$H$215,$B$66:$B$215,"&gt;"&amp;D4,$B$66:$B$215,"&lt;="&amp;C4,$C$66:$C$215,$F$52,$D$66:$D$215,$G$53,$E$66:$E$215,$H$55)</f>
        <v>0</v>
      </c>
      <c r="O100" s="38">
        <f>SUMIFS($H$66:$H$215,$B$66:$B$215,"&gt;"&amp;E4,$B$66:$B$215,"&lt;="&amp;D4,$C$66:$C$215,$F$52,$D$66:$D$215,$G$53,$E$66:$E$215,$H$55)</f>
        <v>0</v>
      </c>
      <c r="P100" s="38">
        <f>SUMIFS($H$66:$H$215,$B$66:$B$215,"&gt;"&amp;F4,$B$66:$B$215,"&lt;="&amp;E4,$C$66:$C$215,$F$52,$D$66:$D$215,$G$53,$E$66:$E$215,$H$55)</f>
        <v>0</v>
      </c>
    </row>
    <row r="101" spans="1:16" x14ac:dyDescent="0.3">
      <c r="A101" s="23">
        <v>36</v>
      </c>
      <c r="B101" s="289"/>
      <c r="C101" s="281"/>
      <c r="D101" s="290"/>
      <c r="E101" s="290"/>
      <c r="F101" s="290"/>
      <c r="G101" s="290"/>
      <c r="H101" s="280"/>
      <c r="I101" s="203" t="str">
        <f t="shared" si="4"/>
        <v/>
      </c>
      <c r="J101" s="91" t="str">
        <f t="shared" si="6"/>
        <v/>
      </c>
      <c r="K101" s="10" t="s">
        <v>18</v>
      </c>
      <c r="L101" s="10"/>
      <c r="M101" s="38">
        <f>SUMIFS($H$66:$H$215,$B$66:$B$215,"&gt;"&amp;C4,$B$66:$B$215,"&lt;="&amp;B4,$C$66:$C$215,$F$52,$D$66:$D$215,$G$53,$E$66:$E$215,$H$58)</f>
        <v>0</v>
      </c>
      <c r="N101" s="38">
        <f>SUMIFS($H$66:$H$215,$B$66:$B$215,"&gt;"&amp;D4,$B$66:$B$215,"&lt;="&amp;C4,$C$66:$C$215,$F$52,$D$66:$D$215,$G$53,$E$66:$E$215,$H$58)</f>
        <v>0</v>
      </c>
      <c r="O101" s="38">
        <f>SUMIFS($H$66:$H$215,$B$66:$B$215,"&gt;"&amp;E4,$B$66:$B$215,"&lt;="&amp;D4,$C$66:$C$215,$F$52,$D$66:$D$215,$G$53,$E$66:$E$215,$H$58)</f>
        <v>0</v>
      </c>
      <c r="P101" s="38">
        <f>SUMIFS($H$66:$H$215,$B$66:$B$215,"&gt;"&amp;F4,$B$66:$B$215,"&lt;="&amp;E4,$C$66:$C$215,$F$52,$D$66:$D$215,$G$53,$E$66:$E$215,$H$58)</f>
        <v>0</v>
      </c>
    </row>
    <row r="102" spans="1:16" x14ac:dyDescent="0.3">
      <c r="A102" s="23">
        <v>37</v>
      </c>
      <c r="B102" s="289"/>
      <c r="C102" s="281"/>
      <c r="D102" s="290"/>
      <c r="E102" s="290"/>
      <c r="F102" s="290"/>
      <c r="G102" s="290"/>
      <c r="H102" s="280"/>
      <c r="I102" s="203" t="str">
        <f t="shared" si="4"/>
        <v/>
      </c>
      <c r="J102" s="91" t="str">
        <f t="shared" si="6"/>
        <v/>
      </c>
      <c r="M102" s="11"/>
      <c r="N102" s="11"/>
      <c r="O102" s="11"/>
      <c r="P102" s="11"/>
    </row>
    <row r="103" spans="1:16" x14ac:dyDescent="0.3">
      <c r="A103" s="23">
        <v>38</v>
      </c>
      <c r="B103" s="289"/>
      <c r="C103" s="290"/>
      <c r="D103" s="290"/>
      <c r="E103" s="290"/>
      <c r="F103" s="290"/>
      <c r="G103" s="290"/>
      <c r="H103" s="280"/>
      <c r="I103" s="203" t="str">
        <f t="shared" si="4"/>
        <v/>
      </c>
      <c r="J103" s="91" t="str">
        <f t="shared" si="6"/>
        <v/>
      </c>
      <c r="M103" s="29" t="s">
        <v>32</v>
      </c>
    </row>
    <row r="104" spans="1:16" x14ac:dyDescent="0.3">
      <c r="A104" s="23">
        <v>39</v>
      </c>
      <c r="B104" s="289"/>
      <c r="C104" s="290"/>
      <c r="D104" s="290"/>
      <c r="E104" s="290"/>
      <c r="F104" s="290"/>
      <c r="G104" s="290"/>
      <c r="H104" s="280"/>
      <c r="I104" s="203" t="str">
        <f t="shared" si="4"/>
        <v/>
      </c>
      <c r="J104" s="91" t="str">
        <f t="shared" si="6"/>
        <v/>
      </c>
      <c r="M104" s="25" t="s">
        <v>33</v>
      </c>
      <c r="N104" s="24"/>
      <c r="O104" s="24"/>
      <c r="P104" s="24"/>
    </row>
    <row r="105" spans="1:16" x14ac:dyDescent="0.3">
      <c r="A105" s="23">
        <v>40</v>
      </c>
      <c r="B105" s="289"/>
      <c r="C105" s="290"/>
      <c r="D105" s="290"/>
      <c r="E105" s="290"/>
      <c r="F105" s="290"/>
      <c r="G105" s="290"/>
      <c r="H105" s="280"/>
      <c r="I105" s="203" t="str">
        <f t="shared" si="4"/>
        <v/>
      </c>
      <c r="J105" s="91" t="str">
        <f t="shared" si="6"/>
        <v/>
      </c>
      <c r="K105" s="10" t="s">
        <v>96</v>
      </c>
      <c r="L105" s="10"/>
      <c r="M105" s="32">
        <f>SUMIFS($F$66:$F$215,$B$66:$B$215,"&gt;"&amp;C4,$B$66:$B$215,"&lt;="&amp;B4,$C$66:$C$215,$F$53,$D$66:$D$215,$G$52,$E$66:$E$215,$H$52)</f>
        <v>0</v>
      </c>
      <c r="N105" s="32">
        <f>SUMIFS($F$66:$F$215,$B$66:$B$215,"&gt;"&amp;D4,$B$66:$B$215,"&lt;="&amp;C4,$C$66:$C$215,$F$53,$D$66:$D$215,$G$52,$E$66:$E$215,$H$52)</f>
        <v>0</v>
      </c>
      <c r="O105" s="32">
        <f>SUMIFS($F$66:$F$215,$B$66:$B$215,"&gt;"&amp;E4,$B$66:$B$215,"&lt;="&amp;D4,$C$66:$C$215,$F$53,$D$66:$D$215,$G$52,$E$66:$E$215,$H$52)</f>
        <v>0</v>
      </c>
      <c r="P105" s="32">
        <f>SUMIFS($F$66:$F$215,$B$66:$B$215,"&gt;"&amp;F4,$B$66:$B$215,"&lt;="&amp;E4,$C$66:$C$215,$F$53,$D$66:$D$215,$G$52,$E$66:$E$215,$H$52)</f>
        <v>0</v>
      </c>
    </row>
    <row r="106" spans="1:16" x14ac:dyDescent="0.3">
      <c r="A106" s="23">
        <v>41</v>
      </c>
      <c r="B106" s="289"/>
      <c r="C106" s="290"/>
      <c r="D106" s="290"/>
      <c r="E106" s="290"/>
      <c r="F106" s="290"/>
      <c r="G106" s="290"/>
      <c r="H106" s="280"/>
      <c r="I106" s="203" t="str">
        <f t="shared" si="4"/>
        <v/>
      </c>
      <c r="J106" s="91" t="str">
        <f t="shared" si="6"/>
        <v/>
      </c>
      <c r="K106" s="10" t="s">
        <v>91</v>
      </c>
      <c r="L106" s="10"/>
      <c r="M106" s="33">
        <f>SUMIFS($F$66:$F$215,$B$66:$B$215,"&gt;"&amp;C4,$B$66:$B$215,"&lt;="&amp;B4,$C$66:$C$215,$F$53,$D$66:$D$215,$G$52,$E$66:$E$215,$H$53)</f>
        <v>0</v>
      </c>
      <c r="N106" s="33">
        <f>SUMIFS($F$66:$F$215,$B$66:$B$215,"&gt;"&amp;D4,$B$66:$B$215,"&lt;="&amp;C4,$C$66:$C$215,$F$53,$D$66:$D$215,$G$52,$E$66:$E$215,$H$53)</f>
        <v>0</v>
      </c>
      <c r="O106" s="33">
        <f>SUMIFS($F$66:$F$215,$B$66:$B$215,"&gt;"&amp;E4,$B$66:$B$215,"&lt;="&amp;D4,$C$66:$C$215,$F$53,$D$66:$D$215,$G$52,$E$66:$E$215,$H$53)</f>
        <v>0</v>
      </c>
      <c r="P106" s="33">
        <f>SUMIFS($F$66:$F$215,$B$66:$B$215,"&gt;"&amp;F4,$B$66:$B$215,"&lt;="&amp;E4,$C$66:$C$215,$F$53,$D$66:$D$215,$G$52,$E$66:$E$215,$H$53)</f>
        <v>0</v>
      </c>
    </row>
    <row r="107" spans="1:16" x14ac:dyDescent="0.3">
      <c r="A107" s="23">
        <v>42</v>
      </c>
      <c r="B107" s="289"/>
      <c r="C107" s="290"/>
      <c r="D107" s="290"/>
      <c r="E107" s="290"/>
      <c r="F107" s="290"/>
      <c r="G107" s="290"/>
      <c r="H107" s="280"/>
      <c r="I107" s="203" t="str">
        <f t="shared" si="4"/>
        <v/>
      </c>
      <c r="J107" s="91" t="str">
        <f t="shared" si="6"/>
        <v/>
      </c>
      <c r="K107" s="10" t="s">
        <v>92</v>
      </c>
      <c r="L107" s="10"/>
      <c r="M107" s="34">
        <f>SUMIFS($F$66:$F$215,$B$66:$B$215,"&gt;"&amp;C4,$B$66:$B$215,"&lt;="&amp;B4,$C$66:$C$215,$F$53,$D$66:$D$215,$G$52,$E$66:$E$215,$H$54)</f>
        <v>0</v>
      </c>
      <c r="N107" s="34">
        <f>SUMIFS($F$66:$F$215,$B$66:$B$215,"&gt;"&amp;D4,$B$66:$B$215,"&lt;="&amp;C4,$C$66:$C$215,$F$53,$D$66:$D$215,$G$52,$E$66:$E$215,$H$54)</f>
        <v>0</v>
      </c>
      <c r="O107" s="34">
        <f>SUMIFS($F$66:$F$215,$B$66:$B$215,"&gt;"&amp;E4,$B$66:$B$215,"&lt;="&amp;D4,$C$66:$C$215,$F$53,$D$66:$D$215,$G$52,$E$66:$E$215,$H$54)</f>
        <v>0</v>
      </c>
      <c r="P107" s="34">
        <f>SUMIFS($F$66:$F$215,$B$66:$B$215,"&gt;"&amp;F4,$B$66:$B$215,"&lt;="&amp;E4,$C$66:$C$215,$F$53,$D$66:$D$215,$G$52,$E$66:$E$215,$H$54)</f>
        <v>0</v>
      </c>
    </row>
    <row r="108" spans="1:16" x14ac:dyDescent="0.3">
      <c r="A108" s="23">
        <v>43</v>
      </c>
      <c r="B108" s="289"/>
      <c r="C108" s="290"/>
      <c r="D108" s="290"/>
      <c r="E108" s="290"/>
      <c r="F108" s="290"/>
      <c r="G108" s="290"/>
      <c r="H108" s="280"/>
      <c r="I108" s="203" t="str">
        <f t="shared" si="4"/>
        <v/>
      </c>
      <c r="J108" s="91" t="str">
        <f t="shared" si="6"/>
        <v/>
      </c>
      <c r="K108" s="10" t="s">
        <v>12</v>
      </c>
      <c r="L108" s="10"/>
      <c r="M108" s="34">
        <f>SUMIFS($F$66:$F$215,$B$66:$B$215,"&gt;"&amp;C4,$B$66:$B$215,"&lt;="&amp;B4,$C$66:$C$215,$F$53,$D$66:$D$215,$G$52,$E$66:$E$215,$H$55)</f>
        <v>0</v>
      </c>
      <c r="N108" s="34">
        <f>SUMIFS($F$66:$F$215,$B$66:$B$215,"&gt;"&amp;D4,$B$66:$B$215,"&lt;="&amp;C4,$C$66:$C$215,$F$53,$D$66:$D$215,$G$52,$E$66:$E$215,$H$55)</f>
        <v>0</v>
      </c>
      <c r="O108" s="34">
        <f>SUMIFS($F$66:$F$215,$B$66:$B$215,"&gt;"&amp;E4,$B$66:$B$215,"&lt;="&amp;D4,$C$66:$C$215,$F$53,$D$66:$D$215,$G$52,$E$66:$E$215,$H$55)</f>
        <v>0</v>
      </c>
      <c r="P108" s="34">
        <f>SUMIFS($F$66:$F$215,$B$66:$B$215,"&gt;"&amp;F4,$B$66:$B$215,"&lt;="&amp;E4,$C$66:$C$215,$F$53,$D$66:$D$215,$G$52,$E$66:$E$215,$H$55)</f>
        <v>0</v>
      </c>
    </row>
    <row r="109" spans="1:16" x14ac:dyDescent="0.3">
      <c r="A109" s="23">
        <v>44</v>
      </c>
      <c r="B109" s="289"/>
      <c r="C109" s="290"/>
      <c r="D109" s="290"/>
      <c r="E109" s="290"/>
      <c r="F109" s="290"/>
      <c r="G109" s="290"/>
      <c r="H109" s="280"/>
      <c r="I109" s="203" t="str">
        <f t="shared" si="4"/>
        <v/>
      </c>
      <c r="J109" s="91" t="str">
        <f t="shared" si="6"/>
        <v/>
      </c>
      <c r="K109" s="10" t="s">
        <v>11</v>
      </c>
      <c r="L109" s="10"/>
      <c r="M109" s="34">
        <f>SUMIFS($F$66:$F$215,$B$66:$B$215,"&gt;"&amp;C4,$B$66:$B$215,"&lt;="&amp;B4,$C$66:$C$215,$F$53,$D$66:$D$215,$G$52,$E$66:$E$215,$H$56)</f>
        <v>0</v>
      </c>
      <c r="N109" s="34">
        <f>SUMIFS($F$66:$F$215,$B$66:$B$215,"&gt;"&amp;D4,$B$66:$B$215,"&lt;="&amp;C4,$C$66:$C$215,$F$53,$D$66:$D$215,$G$52,$E$66:$E$215,$H$56)</f>
        <v>0</v>
      </c>
      <c r="O109" s="34">
        <f>SUMIFS($F$66:$F$215,$B$66:$B$215,"&gt;"&amp;E4,$B$66:$B$215,"&lt;="&amp;D4,$C$66:$C$215,$F$53,$D$66:$D$215,$G$52,$E$66:$E$215,$H$56)</f>
        <v>0</v>
      </c>
      <c r="P109" s="34">
        <f>SUMIFS($F$66:$F$215,$B$66:$B$215,"&gt;"&amp;F4,$B$66:$B$215,"&lt;="&amp;E4,$C$66:$C$215,$F$53,$D$66:$D$215,$G$52,$E$66:$E$215,$H$56)</f>
        <v>0</v>
      </c>
    </row>
    <row r="110" spans="1:16" x14ac:dyDescent="0.3">
      <c r="A110" s="23">
        <v>45</v>
      </c>
      <c r="B110" s="289"/>
      <c r="C110" s="281"/>
      <c r="D110" s="290"/>
      <c r="E110" s="290"/>
      <c r="F110" s="290"/>
      <c r="G110" s="290"/>
      <c r="H110" s="280"/>
      <c r="I110" s="203" t="str">
        <f t="shared" si="4"/>
        <v/>
      </c>
      <c r="J110" s="91" t="str">
        <f t="shared" si="6"/>
        <v/>
      </c>
      <c r="K110" s="10" t="s">
        <v>93</v>
      </c>
      <c r="M110" s="34">
        <f>SUMIFS($F$66:$F$215,$B$66:$B$215,"&gt;"&amp;C4,$B$66:$B$215,"&lt;="&amp;B4,$C$66:$C$215,$F$53,$D$66:$D$215,$G$53,$E$66:$E$215,$H$52)</f>
        <v>0</v>
      </c>
      <c r="N110" s="34">
        <f>SUMIFS($F$66:$F$215,$B$66:$B$215,"&gt;"&amp;D4,$B$66:$B$215,"&lt;="&amp;C4,$C$66:$C$215,$F$53,$D$66:$D$215,$G$53,$E$66:$E$215,$H$52)</f>
        <v>0</v>
      </c>
      <c r="O110" s="34">
        <f>SUMIFS($F$66:$F$215,$B$66:$B$215,"&gt;"&amp;E4,$B$66:$B$215,"&lt;="&amp;D4,$C$66:$C$215,$F$53,$D$66:$D$215,$G$53,$E$66:$E$215,$H$52)</f>
        <v>0</v>
      </c>
      <c r="P110" s="34">
        <f>SUMIFS($F$66:$F$215,$B$66:$B$215,"&gt;"&amp;F4,$B$66:$B$215,"&lt;="&amp;E4,$C$66:$C$215,$F$53,$D$66:$D$215,$G$53,$E$66:$E$215,$H$52)</f>
        <v>0</v>
      </c>
    </row>
    <row r="111" spans="1:16" x14ac:dyDescent="0.3">
      <c r="A111" s="23">
        <v>46</v>
      </c>
      <c r="B111" s="289"/>
      <c r="C111" s="290"/>
      <c r="D111" s="290"/>
      <c r="E111" s="290"/>
      <c r="F111" s="290"/>
      <c r="G111" s="290"/>
      <c r="H111" s="280"/>
      <c r="I111" s="203" t="str">
        <f t="shared" si="4"/>
        <v/>
      </c>
      <c r="J111" s="91" t="str">
        <f t="shared" si="6"/>
        <v/>
      </c>
      <c r="K111" s="10" t="s">
        <v>94</v>
      </c>
      <c r="L111" s="10"/>
      <c r="M111" s="34">
        <f>SUMIFS($F$66:$F$215,$B$66:$B$215,"&gt;"&amp;C4,$B$66:$B$215,"&lt;="&amp;B4,$C$66:$C$215,$F$53,$D$66:$D$215,$G$53,$E$66:$E$215,$H$53)</f>
        <v>0</v>
      </c>
      <c r="N111" s="34">
        <f>SUMIFS($F$66:$F$215,$B$66:$B$215,"&gt;"&amp;D4,$B$66:$B$215,"&lt;="&amp;C4,$C$66:$C$215,$F$53,$D$66:$D$215,$G$53,$E$66:$E$215,$H$53)</f>
        <v>0</v>
      </c>
      <c r="O111" s="34">
        <f>SUMIFS($F$66:$F$215,$B$66:$B$215,"&gt;"&amp;E4,$B$66:$B$215,"&lt;="&amp;D4,$C$66:$C$215,$F$53,$D$66:$D$215,$G$53,$E$66:$E$215,$H$53)</f>
        <v>0</v>
      </c>
      <c r="P111" s="34">
        <f>SUMIFS($F$66:$F$215,$B$66:$B$215,"&gt;"&amp;F4,$B$66:$B$215,"&lt;="&amp;E4,$C$66:$C$215,$F$53,$D$66:$D$215,$G$53,$E$66:$E$215,$H$53)</f>
        <v>0</v>
      </c>
    </row>
    <row r="112" spans="1:16" x14ac:dyDescent="0.3">
      <c r="A112" s="23">
        <v>47</v>
      </c>
      <c r="B112" s="289"/>
      <c r="C112" s="281"/>
      <c r="D112" s="290"/>
      <c r="E112" s="290"/>
      <c r="F112" s="290"/>
      <c r="G112" s="290"/>
      <c r="H112" s="280"/>
      <c r="I112" s="203" t="str">
        <f t="shared" si="4"/>
        <v/>
      </c>
      <c r="J112" s="91" t="str">
        <f t="shared" si="6"/>
        <v/>
      </c>
      <c r="K112" s="10" t="s">
        <v>95</v>
      </c>
      <c r="L112" s="10"/>
      <c r="M112" s="34">
        <f>SUMIFS($F$66:$F$215,$B$66:$B$215,"&gt;"&amp;C4,$B$66:$B$215,"&lt;="&amp;B4,$C$66:$C$215,$F$53,$D$66:$D$215,$G$53,$E$66:$E$215,$H$54)</f>
        <v>0</v>
      </c>
      <c r="N112" s="34">
        <f>SUMIFS($F$66:$F$215,$B$66:$B$215,"&gt;"&amp;D4,$B$66:$B$215,"&lt;="&amp;C4,$C$66:$C$215,$F$53,$D$66:$D$215,$G$53,$E$66:$E$215,$H$54)</f>
        <v>0</v>
      </c>
      <c r="O112" s="34">
        <f>SUMIFS($F$66:$F$215,$B$66:$B$215,"&gt;"&amp;E4,$B$66:$B$215,"&lt;="&amp;D4,$C$66:$C$215,$F$53,$D$66:$D$215,$G$53,$E$66:$E$215,$H$54)</f>
        <v>0</v>
      </c>
      <c r="P112" s="34">
        <f>SUMIFS($F$66:$F$215,$B$66:$B$215,"&gt;"&amp;F4,$B$66:$B$215,"&lt;="&amp;E4,$C$66:$C$215,$F$53,$D$66:$D$215,$G$53,$E$66:$E$215,$H$54)</f>
        <v>0</v>
      </c>
    </row>
    <row r="113" spans="1:23" x14ac:dyDescent="0.3">
      <c r="A113" s="23">
        <v>48</v>
      </c>
      <c r="B113" s="289"/>
      <c r="C113" s="281"/>
      <c r="D113" s="290"/>
      <c r="E113" s="290"/>
      <c r="F113" s="290"/>
      <c r="G113" s="290"/>
      <c r="H113" s="280"/>
      <c r="I113" s="203" t="str">
        <f t="shared" si="4"/>
        <v/>
      </c>
      <c r="J113" s="91" t="str">
        <f t="shared" si="6"/>
        <v/>
      </c>
      <c r="K113" s="10" t="s">
        <v>13</v>
      </c>
      <c r="L113" s="10"/>
      <c r="M113" s="34">
        <f>SUMIFS($F$66:$F$215,$B$66:$B$215,"&gt;"&amp;C4,$B$66:$B$215,"&lt;="&amp;B4,$C$66:$C$215,$F$53,$D$66:$D$215,$G$53,$E$66:$E$215,$H$55)</f>
        <v>0</v>
      </c>
      <c r="N113" s="34">
        <f>SUMIFS($F$66:$F$215,$B$66:$B$215,"&gt;"&amp;D4,$B$66:$B$215,"&lt;="&amp;C4,$C$66:$C$215,$F$53,$D$66:$D$215,$G$53,$E$66:$E$215,$H$55)</f>
        <v>0</v>
      </c>
      <c r="O113" s="34">
        <f>SUMIFS($F$66:$F$215,$B$66:$B$215,"&gt;"&amp;E4,$B$66:$B$215,"&lt;="&amp;D4,$C$66:$C$215,$F$53,$D$66:$D$215,$G$53,$E$66:$E$215,$H$55)</f>
        <v>0</v>
      </c>
      <c r="P113" s="34">
        <f>SUMIFS($F$66:$F$215,$B$66:$B$215,"&gt;"&amp;F4,$B$66:$B$215,"&lt;="&amp;E4,$C$66:$C$215,$F$53,$D$66:$D$215,$G$53,$E$66:$E$215,$H$55)</f>
        <v>0</v>
      </c>
    </row>
    <row r="114" spans="1:23" x14ac:dyDescent="0.3">
      <c r="A114" s="23">
        <v>49</v>
      </c>
      <c r="B114" s="289"/>
      <c r="C114" s="281"/>
      <c r="D114" s="290"/>
      <c r="E114" s="290"/>
      <c r="F114" s="290"/>
      <c r="G114" s="290"/>
      <c r="H114" s="280"/>
      <c r="I114" s="203" t="str">
        <f t="shared" si="4"/>
        <v/>
      </c>
      <c r="J114" s="91" t="str">
        <f t="shared" si="6"/>
        <v/>
      </c>
      <c r="K114" s="10" t="s">
        <v>18</v>
      </c>
      <c r="L114" s="10"/>
      <c r="M114" s="34">
        <f>SUMIFS($F$66:$F$215,$B$66:$B$215,"&gt;"&amp;C4,$B$66:$B$215,"&lt;="&amp;B4,$C$66:$C$215,$F$53,$D$66:$D$215,$G$53,$E$66:$E$215,$H$58)</f>
        <v>0</v>
      </c>
      <c r="N114" s="34">
        <f>SUMIFS($F$66:$F$215,$B$66:$B$215,"&gt;"&amp;D4,$B$66:$B$215,"&lt;="&amp;C4,$C$66:$C$215,$F$53,$D$66:$D$215,$G$53,$E$66:$E$215,$H$58)</f>
        <v>0</v>
      </c>
      <c r="O114" s="34">
        <f>SUMIFS($F$66:$F$215,$B$66:$B$215,"&gt;"&amp;E4,$B$66:$B$215,"&lt;="&amp;D4,$C$66:$C$215,$F$53,$D$66:$D$215,$G$53,$E$66:$E$215,$H$58)</f>
        <v>0</v>
      </c>
      <c r="P114" s="34">
        <f>SUMIFS($F$66:$F$215,$B$66:$B$215,"&gt;"&amp;F4,$B$66:$B$215,"&lt;="&amp;E4,$C$66:$C$215,$F$53,$D$66:$D$215,$G$53,$E$66:$E$215,$H$58)</f>
        <v>0</v>
      </c>
      <c r="R114" s="192"/>
      <c r="S114" s="192"/>
      <c r="T114" s="192"/>
      <c r="U114" s="192"/>
      <c r="V114" s="192"/>
      <c r="W114" s="192"/>
    </row>
    <row r="115" spans="1:23" x14ac:dyDescent="0.3">
      <c r="A115" s="23">
        <v>50</v>
      </c>
      <c r="B115" s="289"/>
      <c r="C115" s="281"/>
      <c r="D115" s="290"/>
      <c r="E115" s="290"/>
      <c r="F115" s="290"/>
      <c r="G115" s="290"/>
      <c r="H115" s="280"/>
      <c r="I115" s="203" t="str">
        <f t="shared" si="4"/>
        <v/>
      </c>
      <c r="J115" s="91" t="str">
        <f t="shared" si="6"/>
        <v/>
      </c>
      <c r="M115" s="11"/>
      <c r="N115" s="11"/>
      <c r="O115" s="11"/>
      <c r="P115" s="11"/>
      <c r="R115" s="192"/>
      <c r="S115" s="192"/>
      <c r="T115" s="192"/>
      <c r="U115" s="192"/>
      <c r="V115" s="192"/>
      <c r="W115" s="192"/>
    </row>
    <row r="116" spans="1:23" x14ac:dyDescent="0.3">
      <c r="A116" s="23">
        <v>51</v>
      </c>
      <c r="B116" s="289"/>
      <c r="C116" s="281"/>
      <c r="D116" s="290"/>
      <c r="E116" s="290"/>
      <c r="F116" s="290"/>
      <c r="G116" s="290"/>
      <c r="H116" s="280"/>
      <c r="I116" s="203" t="str">
        <f t="shared" si="4"/>
        <v/>
      </c>
      <c r="J116" s="91" t="str">
        <f t="shared" si="6"/>
        <v/>
      </c>
      <c r="M116" s="30" t="s">
        <v>34</v>
      </c>
      <c r="R116" s="192"/>
      <c r="S116" s="192"/>
      <c r="T116" s="197" t="s">
        <v>319</v>
      </c>
      <c r="U116" s="192"/>
      <c r="V116" s="192"/>
      <c r="W116" s="192"/>
    </row>
    <row r="117" spans="1:23" x14ac:dyDescent="0.3">
      <c r="A117" s="23">
        <v>52</v>
      </c>
      <c r="B117" s="289"/>
      <c r="C117" s="281"/>
      <c r="D117" s="290"/>
      <c r="E117" s="290"/>
      <c r="F117" s="290"/>
      <c r="G117" s="290"/>
      <c r="H117" s="280"/>
      <c r="I117" s="203" t="str">
        <f t="shared" si="4"/>
        <v/>
      </c>
      <c r="J117" s="91" t="str">
        <f t="shared" si="6"/>
        <v/>
      </c>
      <c r="K117" s="10" t="s">
        <v>96</v>
      </c>
      <c r="L117" s="10"/>
      <c r="M117" s="32" t="str">
        <f>IF(ISERROR(AVERAGEIFS($G$66:$G$215,$B$66:$B$215,"&gt;"&amp;C4,$B$66:$B$215,"&lt;="&amp;B4,$C$66:$C$215,$F$53,$D$66:$D$215,$G$52,$E$66:$E$215,$H$52)),"0",AVERAGEIFS($G$66:$G$215,$B$66:$B$215,"&gt;"&amp;C4,$B$66:$B$215,"&lt;="&amp;B4,$C$66:$C$215,$F$53,$D$66:$D$215,$G$52,$E$66:$E$215,$H$52))</f>
        <v>0</v>
      </c>
      <c r="N117" s="32" t="str">
        <f>IF(ISERROR(AVERAGEIFS($G$66:$G$215,$B$66:$B$215,"&gt;"&amp;D4,$B$66:$B$215,"&lt;="&amp;C4,$C$66:$C$215,$F$53,$D$66:$D$215,$G$52,$E$66:$E$215,$H$52)),"0",AVERAGEIFS($G$66:$G$215,$B$66:$B$215,"&gt;"&amp;D4,$B$66:$B$215,"&lt;="&amp;C4,$C$66:$C$215,$F$53,$D$66:$D$215,$G$52,$E$66:$E$215,$H$52))</f>
        <v>0</v>
      </c>
      <c r="O117" s="32" t="str">
        <f>IF(ISERROR(AVERAGEIFS($G$66:$G$215,$B$66:$B$215,"&gt;"&amp;E4,$B$66:$B$215,"&lt;="&amp;D4,$C$66:$C$215,$F$53,$D$66:$D$215,$G$52,$E$66:$E$215,$H$52)),"0",AVERAGEIFS($G$66:$G$215,$B$66:$B$215,"&gt;"&amp;E4,$B$66:$B$215,"&lt;="&amp;D4,$C$66:$C$215,$F$53,$D$66:$D$215,$G$52,$E$66:$E$215,$H$52))</f>
        <v>0</v>
      </c>
      <c r="P117" s="32" t="str">
        <f>IF(ISERROR(AVERAGEIFS($G$66:$G$215,$B$66:$B$215,"&gt;"&amp;F4,$B$66:$B$215,"&lt;="&amp;E4,$C$66:$C$215,$F$53,$D$66:$D$215,$G$52,$E$66:$E$215,$H$52)),"0",AVERAGEIFS($G$66:$G$215,$B$66:$B$215,"&gt;"&amp;F4,$B$66:$B$215,"&lt;="&amp;E4,$C$66:$C$215,$F$53,$D$66:$D$215,$G$52,$E$66:$E$215,$H$52))</f>
        <v>0</v>
      </c>
      <c r="R117" s="94" t="s">
        <v>96</v>
      </c>
      <c r="S117" s="94"/>
      <c r="T117" s="198">
        <f>(M117/450)*M105</f>
        <v>0</v>
      </c>
      <c r="U117" s="198">
        <f t="shared" ref="U117:W126" si="7">(N117/450)*N105</f>
        <v>0</v>
      </c>
      <c r="V117" s="198">
        <f t="shared" si="7"/>
        <v>0</v>
      </c>
      <c r="W117" s="198">
        <f t="shared" si="7"/>
        <v>0</v>
      </c>
    </row>
    <row r="118" spans="1:23" x14ac:dyDescent="0.3">
      <c r="A118" s="23">
        <v>53</v>
      </c>
      <c r="B118" s="289"/>
      <c r="C118" s="281"/>
      <c r="D118" s="290"/>
      <c r="E118" s="290"/>
      <c r="F118" s="290"/>
      <c r="G118" s="290"/>
      <c r="H118" s="280"/>
      <c r="I118" s="203" t="str">
        <f t="shared" si="4"/>
        <v/>
      </c>
      <c r="J118" s="91" t="str">
        <f t="shared" si="6"/>
        <v/>
      </c>
      <c r="K118" s="10" t="s">
        <v>91</v>
      </c>
      <c r="L118" s="10"/>
      <c r="M118" s="33" t="str">
        <f>IF(ISERROR(AVERAGEIFS($G$66:$G$215,$B$66:$B$215,"&gt;"&amp;C4,$B$66:$B$215,"&lt;="&amp;B4,$C$66:$C$215,$F$53,$D$66:$D$215,$G$52,$E$66:$E$215,$H$53)),"0",AVERAGEIFS($G$66:$G$215,$B$66:$B$215,"&gt;"&amp;C4,$B$66:$B$215,"&lt;="&amp;B4,$C$66:$C$215,$F$53,$D$66:$D$215,$G$52,$E$66:$E$215,$H$53))</f>
        <v>0</v>
      </c>
      <c r="N118" s="33" t="str">
        <f>IF(ISERROR(AVERAGEIFS($G$66:$G$215,$B$66:$B$215,"&gt;"&amp;D4,$B$66:$B$215,"&lt;="&amp;C4,$C$66:$C$215,$F$53,$D$66:$D$215,$G$52,$E$66:$E$215,$H$53)),"0",AVERAGEIFS($G$66:$G$215,$B$66:$B$215,"&gt;"&amp;D4,$B$66:$B$215,"&lt;="&amp;C4,$C$66:$C$215,$F$53,$D$66:$D$215,$G$52,$E$66:$E$215,$H$53))</f>
        <v>0</v>
      </c>
      <c r="O118" s="33" t="str">
        <f>IF(ISERROR(AVERAGEIFS($G$66:$G$215,$B$66:$B$215,"&gt;"&amp;E4,$B$66:$B$215,"&lt;="&amp;D4,$C$66:$C$215,$F$53,$D$66:$D$215,$G$52,$E$66:$E$215,$H$53)),"0",AVERAGEIFS($G$66:$G$215,$B$66:$B$215,"&gt;"&amp;E4,$B$66:$B$215,"&lt;="&amp;D4,$C$66:$C$215,$F$53,$D$66:$D$215,$G$52,$E$66:$E$215,$H$53))</f>
        <v>0</v>
      </c>
      <c r="P118" s="33" t="str">
        <f>IF(ISERROR(AVERAGEIFS($G$66:$G$215,$B$66:$B$215,"&gt;"&amp;F4,$B$66:$B$215,"&lt;="&amp;E4,$C$66:$C$215,$F$53,$D$66:$D$215,$G$52,$E$66:$E$215,$H$53)),"0",AVERAGEIFS($G$66:$G$215,$B$66:$B$215,"&gt;"&amp;F4,$B$66:$B$215,"&lt;="&amp;E4,$C$66:$C$215,$F$53,$D$66:$D$215,$G$52,$E$66:$E$215,$H$53))</f>
        <v>0</v>
      </c>
      <c r="R118" s="94" t="s">
        <v>91</v>
      </c>
      <c r="S118" s="94"/>
      <c r="T118" s="198">
        <f t="shared" ref="T118:T126" si="8">(M118/450)*M106</f>
        <v>0</v>
      </c>
      <c r="U118" s="198">
        <f t="shared" si="7"/>
        <v>0</v>
      </c>
      <c r="V118" s="198">
        <f t="shared" si="7"/>
        <v>0</v>
      </c>
      <c r="W118" s="198">
        <f t="shared" si="7"/>
        <v>0</v>
      </c>
    </row>
    <row r="119" spans="1:23" x14ac:dyDescent="0.3">
      <c r="A119" s="23">
        <v>54</v>
      </c>
      <c r="B119" s="289"/>
      <c r="C119" s="281"/>
      <c r="D119" s="290"/>
      <c r="E119" s="290"/>
      <c r="F119" s="290"/>
      <c r="G119" s="290"/>
      <c r="H119" s="280"/>
      <c r="I119" s="203" t="str">
        <f t="shared" si="4"/>
        <v/>
      </c>
      <c r="J119" s="91" t="str">
        <f t="shared" si="6"/>
        <v/>
      </c>
      <c r="K119" s="10" t="s">
        <v>92</v>
      </c>
      <c r="L119" s="10"/>
      <c r="M119" s="34" t="str">
        <f>IF(ISERROR(AVERAGEIFS($G$66:$G$215,$B$66:$B$215,"&gt;"&amp;C4,$B$66:$B$215,"&lt;="&amp;B4,$C$66:$C$215,$F$53,$D$66:$D$215,$G$52,$E$66:$E$215,$H$54)),"0",AVERAGEIFS($G$66:$G$215,$B$66:$B$215,"&gt;"&amp;C4,$B$66:$B$215,"&lt;="&amp;B4,$C$66:$C$215,$F$53,$D$66:$D$215,$G$52,$E$66:$E$215,$H$54))</f>
        <v>0</v>
      </c>
      <c r="N119" s="34" t="str">
        <f>IF(ISERROR(AVERAGEIFS($G$66:$G$215,$B$66:$B$215,"&gt;"&amp;D4,$B$66:$B$215,"&lt;="&amp;C4,$C$66:$C$215,$F$53,$D$66:$D$215,$G$52,$E$66:$E$215,$H$54)),"0",AVERAGEIFS($G$66:$G$215,$B$66:$B$215,"&gt;"&amp;D4,$B$66:$B$215,"&lt;="&amp;C4,$C$66:$C$215,$F$53,$D$66:$D$215,$G$52,$E$66:$E$215,$H$54))</f>
        <v>0</v>
      </c>
      <c r="O119" s="34" t="str">
        <f>IF(ISERROR(AVERAGEIFS($G$66:$G$215,$B$66:$B$215,"&gt;"&amp;E4,$B$66:$B$215,"&lt;="&amp;D4,$C$66:$C$215,$F$53,$D$66:$D$215,$G$52,$E$66:$E$215,$H$54)),"0",AVERAGEIFS($G$66:$G$215,$B$66:$B$215,"&gt;"&amp;E4,$B$66:$B$215,"&lt;="&amp;D4,$C$66:$C$215,$F$53,$D$66:$D$215,$G$52,$E$66:$E$215,$H$54))</f>
        <v>0</v>
      </c>
      <c r="P119" s="34" t="str">
        <f>IF(ISERROR(AVERAGEIFS($G$66:$G$215,$B$66:$B$215,"&gt;"&amp;F4,$B$66:$B$215,"&lt;="&amp;E4,$C$66:$C$215,$F$53,$D$66:$D$215,$G$52,$E$66:$E$215,$H$54)),"0",AVERAGEIFS($G$66:$G$215,$B$66:$B$215,"&gt;"&amp;F4,$B$66:$B$215,"&lt;="&amp;E4,$C$66:$C$215,$F$53,$D$66:$D$215,$G$52,$E$66:$E$215,$H$54))</f>
        <v>0</v>
      </c>
      <c r="R119" s="94" t="s">
        <v>92</v>
      </c>
      <c r="S119" s="94"/>
      <c r="T119" s="198">
        <f t="shared" si="8"/>
        <v>0</v>
      </c>
      <c r="U119" s="198">
        <f t="shared" si="7"/>
        <v>0</v>
      </c>
      <c r="V119" s="198">
        <f t="shared" si="7"/>
        <v>0</v>
      </c>
      <c r="W119" s="198">
        <f t="shared" si="7"/>
        <v>0</v>
      </c>
    </row>
    <row r="120" spans="1:23" x14ac:dyDescent="0.3">
      <c r="A120" s="23">
        <v>55</v>
      </c>
      <c r="B120" s="289"/>
      <c r="C120" s="281"/>
      <c r="D120" s="290"/>
      <c r="E120" s="290"/>
      <c r="F120" s="290"/>
      <c r="G120" s="290"/>
      <c r="H120" s="280"/>
      <c r="I120" s="203" t="str">
        <f t="shared" si="4"/>
        <v/>
      </c>
      <c r="J120" s="91" t="str">
        <f t="shared" si="6"/>
        <v/>
      </c>
      <c r="K120" s="10" t="s">
        <v>12</v>
      </c>
      <c r="L120" s="10"/>
      <c r="M120" s="34" t="str">
        <f>IF(ISERROR(AVERAGEIFS($G$66:$G$215,$B$66:$B$215,"&gt;"&amp;C4,$B$66:$B$215,"&lt;="&amp;B4,$C$66:$C$215,$F$53,$D$66:$D$215,$G$52,$E$66:$E$215,$H$55)),"0",AVERAGEIFS($G$66:$G$215,$B$66:$B$215,"&gt;"&amp;C4,$B$66:$B$215,"&lt;="&amp;B4,$C$66:$C$215,$F$53,$D$66:$D$215,$G$52,$E$66:$E$215,$H$55))</f>
        <v>0</v>
      </c>
      <c r="N120" s="34" t="str">
        <f>IF(ISERROR(AVERAGEIFS($G$66:$G$215,$B$66:$B$215,"&gt;"&amp;D4,$B$66:$B$215,"&lt;="&amp;C4,$C$66:$C$215,$F$53,$D$66:$D$215,$G$52,$E$66:$E$215,$H$55)),"0",AVERAGEIFS($G$66:$G$215,$B$66:$B$215,"&gt;"&amp;D4,$B$66:$B$215,"&lt;="&amp;C4,$C$66:$C$215,$F$53,$D$66:$D$215,$G$52,$E$66:$E$215,$H$55))</f>
        <v>0</v>
      </c>
      <c r="O120" s="34" t="str">
        <f>IF(ISERROR(AVERAGEIFS($G$66:$G$215,$B$66:$B$215,"&gt;"&amp;E4,$B$66:$B$215,"&lt;="&amp;D4,$C$66:$C$215,$F$53,$D$66:$D$215,$G$52,$E$66:$E$215,$H$55)),"0",AVERAGEIFS($G$66:$G$215,$B$66:$B$215,"&gt;"&amp;E4,$B$66:$B$215,"&lt;="&amp;D4,$C$66:$C$215,$F$53,$D$66:$D$215,$G$52,$E$66:$E$215,$H$55))</f>
        <v>0</v>
      </c>
      <c r="P120" s="34" t="str">
        <f>IF(ISERROR(AVERAGEIFS($G$66:$G$215,$B$66:$B$215,"&gt;"&amp;F4,$B$66:$B$215,"&lt;="&amp;E4,$C$66:$C$215,$F$53,$D$66:$D$215,$G$52,$E$66:$E$215,$H$55)),"0",AVERAGEIFS($G$66:$G$215,$B$66:$B$215,"&gt;"&amp;F4,$B$66:$B$215,"&lt;="&amp;E4,$C$66:$C$215,$F$53,$D$66:$D$215,$G$52,$E$66:$E$215,$H$55))</f>
        <v>0</v>
      </c>
      <c r="R120" s="94" t="s">
        <v>12</v>
      </c>
      <c r="S120" s="94"/>
      <c r="T120" s="198">
        <f t="shared" si="8"/>
        <v>0</v>
      </c>
      <c r="U120" s="198">
        <f t="shared" si="7"/>
        <v>0</v>
      </c>
      <c r="V120" s="198">
        <f t="shared" si="7"/>
        <v>0</v>
      </c>
      <c r="W120" s="198">
        <f t="shared" si="7"/>
        <v>0</v>
      </c>
    </row>
    <row r="121" spans="1:23" x14ac:dyDescent="0.3">
      <c r="A121" s="23">
        <v>56</v>
      </c>
      <c r="B121" s="287"/>
      <c r="C121" s="281"/>
      <c r="D121" s="281"/>
      <c r="E121" s="281"/>
      <c r="F121" s="281"/>
      <c r="G121" s="281"/>
      <c r="H121" s="280"/>
      <c r="I121" s="203" t="str">
        <f t="shared" si="4"/>
        <v/>
      </c>
      <c r="J121" s="91" t="str">
        <f t="shared" si="6"/>
        <v/>
      </c>
      <c r="K121" s="10" t="s">
        <v>11</v>
      </c>
      <c r="L121" s="10"/>
      <c r="M121" s="34" t="str">
        <f>IF(ISERROR(AVERAGEIFS($G$66:$G$215,$B$66:$B$215,"&gt;"&amp;C4,$B$66:$B$215,"&lt;="&amp;B4,$C$66:$C$215,$F$53,$D$66:$D$215,$G$52,$E$66:$E$215,$H$56)),"0",AVERAGEIFS($G$66:$G$215,$B$66:$B$215,"&gt;"&amp;C4,$B$66:$B$215,"&lt;="&amp;B4,$C$66:$C$215,$F$53,$D$66:$D$215,$G$52,$E$66:$E$215,$H$56))</f>
        <v>0</v>
      </c>
      <c r="N121" s="34" t="str">
        <f>IF(ISERROR(AVERAGEIFS($G$66:$G$215,$B$66:$B$215,"&gt;"&amp;D4,$B$66:$B$215,"&lt;="&amp;C4,$C$66:$C$215,$F$53,$D$66:$D$215,$G$52,$E$66:$E$215,$H$56)),"0",AVERAGEIFS($G$66:$G$215,$B$66:$B$215,"&gt;"&amp;D4,$B$66:$B$215,"&lt;="&amp;C4,$C$66:$C$215,$F$53,$D$66:$D$215,$G$52,$E$66:$E$215,$H$56))</f>
        <v>0</v>
      </c>
      <c r="O121" s="34" t="str">
        <f>IF(ISERROR(AVERAGEIFS($G$66:$G$215,$B$66:$B$215,"&gt;"&amp;E4,$B$66:$B$215,"&lt;="&amp;D4,$C$66:$C$215,$F$53,$D$66:$D$215,$G$52,$E$66:$E$215,$H$56)),"0",AVERAGEIFS($G$66:$G$215,$B$66:$B$215,"&gt;"&amp;E4,$B$66:$B$215,"&lt;="&amp;D4,$C$66:$C$215,$F$53,$D$66:$D$215,$G$52,$E$66:$E$215,$H$56))</f>
        <v>0</v>
      </c>
      <c r="P121" s="34" t="str">
        <f>IF(ISERROR(AVERAGEIFS($G$66:$G$215,$B$66:$B$215,"&gt;"&amp;F4,$B$66:$B$215,"&lt;="&amp;E4,$C$66:$C$215,$F$53,$D$66:$D$215,$G$52,$E$66:$E$215,$H$56)),"0",AVERAGEIFS($G$66:$G$215,$B$66:$B$215,"&gt;"&amp;F4,$B$66:$B$215,"&lt;="&amp;E4,$C$66:$C$215,$F$53,$D$66:$D$215,$G$52,$E$66:$E$215,$H$56))</f>
        <v>0</v>
      </c>
      <c r="R121" s="94" t="s">
        <v>11</v>
      </c>
      <c r="S121" s="94"/>
      <c r="T121" s="198">
        <f t="shared" si="8"/>
        <v>0</v>
      </c>
      <c r="U121" s="198">
        <f t="shared" si="7"/>
        <v>0</v>
      </c>
      <c r="V121" s="198">
        <f t="shared" si="7"/>
        <v>0</v>
      </c>
      <c r="W121" s="198">
        <f t="shared" si="7"/>
        <v>0</v>
      </c>
    </row>
    <row r="122" spans="1:23" x14ac:dyDescent="0.3">
      <c r="A122" s="23">
        <v>57</v>
      </c>
      <c r="B122" s="287"/>
      <c r="C122" s="281"/>
      <c r="D122" s="281"/>
      <c r="E122" s="281"/>
      <c r="F122" s="281"/>
      <c r="G122" s="281"/>
      <c r="H122" s="280"/>
      <c r="I122" s="203" t="str">
        <f t="shared" si="4"/>
        <v/>
      </c>
      <c r="J122" s="91" t="str">
        <f t="shared" si="6"/>
        <v/>
      </c>
      <c r="K122" s="10" t="s">
        <v>93</v>
      </c>
      <c r="M122" s="34" t="str">
        <f>IF(ISERROR(AVERAGEIFS($G$66:$G$215,$B$66:$B$215,"&gt;"&amp;C4,$B$66:$B$215,"&lt;="&amp;B4,$C$66:$C$215,$F$53,$D$66:$D$215,$G$53,$E$66:$E$215,$H$52)),"0",AVERAGEIFS($G$66:$G$215,$B$66:$B$215,"&gt;"&amp;C4,$B$66:$B$215,"&lt;="&amp;B4,$C$66:$C$215,$F$53,$D$66:$D$215,$G$53,$E$66:$E$215,$H$52))</f>
        <v>0</v>
      </c>
      <c r="N122" s="34" t="str">
        <f>IF(ISERROR(AVERAGEIFS($G$66:$G$215,$B$66:$B$215,"&gt;"&amp;D4,$B$66:$B$215,"&lt;="&amp;C4,$C$66:$C$215,$F$53,$D$66:$D$215,$G$53,$E$66:$E$215,$H$52)),"0",AVERAGEIFS($G$66:$G$215,$B$66:$B$215,"&gt;"&amp;D4,$B$66:$B$215,"&lt;="&amp;C4,$C$66:$C$215,$F$53,$D$66:$D$215,$G$53,$E$66:$E$215,$H$52))</f>
        <v>0</v>
      </c>
      <c r="O122" s="34" t="str">
        <f>IF(ISERROR(AVERAGEIFS($G$66:$G$215,$B$66:$B$215,"&gt;"&amp;E4,$B$66:$B$215,"&lt;="&amp;D4,$C$66:$C$215,$F$53,$D$66:$D$215,$G$53,$E$66:$E$215,$H$52)),"0",AVERAGEIFS($G$66:$G$215,$B$66:$B$215,"&gt;"&amp;E4,$B$66:$B$215,"&lt;="&amp;D4,$C$66:$C$215,$F$53,$D$66:$D$215,$G$53,$E$66:$E$215,$H$52))</f>
        <v>0</v>
      </c>
      <c r="P122" s="34" t="str">
        <f>IF(ISERROR(AVERAGEIFS($G$66:$G$215,$B$66:$B$215,"&gt;"&amp;F4,$B$66:$B$215,"&lt;="&amp;E4,$C$66:$C$215,$F$53,$D$66:$D$215,$G$53,$E$66:$E$215,$H$52)),"0",AVERAGEIFS($G$66:$G$215,$B$66:$B$215,"&gt;"&amp;F4,$B$66:$B$215,"&lt;="&amp;E4,$C$66:$C$215,$F$53,$D$66:$D$215,$G$53,$E$66:$E$215,$H$52))</f>
        <v>0</v>
      </c>
      <c r="R122" s="94" t="s">
        <v>93</v>
      </c>
      <c r="S122" s="192"/>
      <c r="T122" s="198">
        <f t="shared" si="8"/>
        <v>0</v>
      </c>
      <c r="U122" s="198">
        <f t="shared" si="7"/>
        <v>0</v>
      </c>
      <c r="V122" s="198">
        <f t="shared" si="7"/>
        <v>0</v>
      </c>
      <c r="W122" s="198">
        <f t="shared" si="7"/>
        <v>0</v>
      </c>
    </row>
    <row r="123" spans="1:23" x14ac:dyDescent="0.3">
      <c r="A123" s="23">
        <v>58</v>
      </c>
      <c r="B123" s="287"/>
      <c r="C123" s="281"/>
      <c r="D123" s="281"/>
      <c r="E123" s="281"/>
      <c r="F123" s="281"/>
      <c r="G123" s="281"/>
      <c r="H123" s="280"/>
      <c r="I123" s="203" t="str">
        <f t="shared" si="4"/>
        <v/>
      </c>
      <c r="J123" s="91" t="str">
        <f t="shared" si="6"/>
        <v/>
      </c>
      <c r="K123" s="10" t="s">
        <v>94</v>
      </c>
      <c r="L123" s="10"/>
      <c r="M123" s="34" t="str">
        <f>IF(ISERROR(AVERAGEIFS($G$66:$G$215,$B$66:$B$215,"&gt;"&amp;C4,$B$66:$B$215,"&lt;="&amp;B4,$C$66:$C$215,$F$53,$D$66:$D$215,$G$53,$E$66:$E$215,$H$53)),"0",AVERAGEIFS($G$66:$G$215,$B$66:$B$215,"&gt;"&amp;C4,$B$66:$B$215,"&lt;="&amp;B4,$C$66:$C$215,$F$53,$D$66:$D$215,$G$53,$E$66:$E$215,$H$53))</f>
        <v>0</v>
      </c>
      <c r="N123" s="34" t="str">
        <f>IF(ISERROR(AVERAGEIFS($G$66:$G$215,$B$66:$B$215,"&gt;"&amp;D4,$B$66:$B$215,"&lt;="&amp;C4,$C$66:$C$215,$F$53,$D$66:$D$215,$G$53,$E$66:$E$215,$H$53)),"0",AVERAGEIFS($G$66:$G$215,$B$66:$B$215,"&gt;"&amp;D4,$B$66:$B$215,"&lt;="&amp;C4,$C$66:$C$215,$F$53,$D$66:$D$215,$G$53,$E$66:$E$215,$H$53))</f>
        <v>0</v>
      </c>
      <c r="O123" s="34" t="str">
        <f>IF(ISERROR(AVERAGEIFS($G$66:$G$215,$B$66:$B$215,"&gt;"&amp;E4,$B$66:$B$215,"&lt;="&amp;D4,$C$66:$C$215,$F$53,$D$66:$D$215,$G$53,$E$66:$E$215,$H$53)),"0",AVERAGEIFS($G$66:$G$215,$B$66:$B$215,"&gt;"&amp;E4,$B$66:$B$215,"&lt;="&amp;D4,$C$66:$C$215,$F$53,$D$66:$D$215,$G$53,$E$66:$E$215,$H$53))</f>
        <v>0</v>
      </c>
      <c r="P123" s="34" t="str">
        <f>IF(ISERROR(AVERAGEIFS($G$66:$G$215,$B$66:$B$215,"&gt;"&amp;F4,$B$66:$B$215,"&lt;="&amp;E4,$C$66:$C$215,$F$53,$D$66:$D$215,$G$53,$E$66:$E$215,$H$53)),"0",AVERAGEIFS($G$66:$G$215,$B$66:$B$215,"&gt;"&amp;F4,$B$66:$B$215,"&lt;="&amp;E4,$C$66:$C$215,$F$53,$D$66:$D$215,$G$53,$E$66:$E$215,$H$53))</f>
        <v>0</v>
      </c>
      <c r="R123" s="94" t="s">
        <v>94</v>
      </c>
      <c r="S123" s="94"/>
      <c r="T123" s="198">
        <f t="shared" si="8"/>
        <v>0</v>
      </c>
      <c r="U123" s="198">
        <f t="shared" si="7"/>
        <v>0</v>
      </c>
      <c r="V123" s="198">
        <f t="shared" si="7"/>
        <v>0</v>
      </c>
      <c r="W123" s="198">
        <f t="shared" si="7"/>
        <v>0</v>
      </c>
    </row>
    <row r="124" spans="1:23" x14ac:dyDescent="0.3">
      <c r="A124" s="23">
        <v>59</v>
      </c>
      <c r="B124" s="287"/>
      <c r="C124" s="281"/>
      <c r="D124" s="281"/>
      <c r="E124" s="281"/>
      <c r="F124" s="281"/>
      <c r="G124" s="281"/>
      <c r="H124" s="280"/>
      <c r="I124" s="203" t="str">
        <f t="shared" si="4"/>
        <v/>
      </c>
      <c r="J124" s="91" t="str">
        <f t="shared" si="6"/>
        <v/>
      </c>
      <c r="K124" s="10" t="s">
        <v>95</v>
      </c>
      <c r="L124" s="10"/>
      <c r="M124" s="34" t="str">
        <f>IF(ISERROR(AVERAGEIFS($G$66:$G$215,$B$66:$B$215,"&gt;"&amp;C4,$B$66:$B$215,"&lt;="&amp;B4,$C$66:$C$215,$F$53,$D$66:$D$215,$G$53,$E$66:$E$215,$H$54)),"0",AVERAGEIFS($G$66:$G$215,$B$66:$B$215,"&gt;"&amp;C4,$B$66:$B$215,"&lt;="&amp;B4,$C$66:$C$215,$F$53,$D$66:$D$215,$G$53,$E$66:$E$215,$H$54))</f>
        <v>0</v>
      </c>
      <c r="N124" s="34" t="str">
        <f>IF(ISERROR(AVERAGEIFS($G$66:$G$215,$B$66:$B$215,"&gt;"&amp;D4,$B$66:$B$215,"&lt;="&amp;C4,$C$66:$C$215,$F$53,$D$66:$D$215,$G$53,$E$66:$E$215,$H$54)),"0",AVERAGEIFS($G$66:$G$215,$B$66:$B$215,"&gt;"&amp;D4,$B$66:$B$215,"&lt;="&amp;C4,$C$66:$C$215,$F$53,$D$66:$D$215,$G$53,$E$66:$E$215,$H$54))</f>
        <v>0</v>
      </c>
      <c r="O124" s="34" t="str">
        <f>IF(ISERROR(AVERAGEIFS($G$66:$G$215,$B$66:$B$215,"&gt;"&amp;E4,$B$66:$B$215,"&lt;="&amp;D4,$C$66:$C$215,$F$53,$D$66:$D$215,$G$53,$E$66:$E$215,$H$54)),"0",AVERAGEIFS($G$66:$G$215,$B$66:$B$215,"&gt;"&amp;E4,$B$66:$B$215,"&lt;="&amp;D4,$C$66:$C$215,$F$53,$D$66:$D$215,$G$53,$E$66:$E$215,$H$54))</f>
        <v>0</v>
      </c>
      <c r="P124" s="34" t="str">
        <f>IF(ISERROR(AVERAGEIFS($G$66:$G$215,$B$66:$B$215,"&gt;"&amp;F4,$B$66:$B$215,"&lt;="&amp;E4,$C$66:$C$215,$F$53,$D$66:$D$215,$G$53,$E$66:$E$215,$H$54)),"0",AVERAGEIFS($G$66:$G$215,$B$66:$B$215,"&gt;"&amp;F4,$B$66:$B$215,"&lt;="&amp;E4,$C$66:$C$215,$F$53,$D$66:$D$215,$G$53,$E$66:$E$215,$H$54))</f>
        <v>0</v>
      </c>
      <c r="R124" s="94" t="s">
        <v>95</v>
      </c>
      <c r="S124" s="94"/>
      <c r="T124" s="198">
        <f t="shared" si="8"/>
        <v>0</v>
      </c>
      <c r="U124" s="198">
        <f t="shared" si="7"/>
        <v>0</v>
      </c>
      <c r="V124" s="198">
        <f t="shared" si="7"/>
        <v>0</v>
      </c>
      <c r="W124" s="198">
        <f t="shared" si="7"/>
        <v>0</v>
      </c>
    </row>
    <row r="125" spans="1:23" x14ac:dyDescent="0.3">
      <c r="A125" s="23">
        <v>60</v>
      </c>
      <c r="B125" s="287"/>
      <c r="C125" s="281"/>
      <c r="D125" s="281"/>
      <c r="E125" s="281"/>
      <c r="F125" s="281"/>
      <c r="G125" s="281"/>
      <c r="H125" s="280"/>
      <c r="I125" s="203" t="str">
        <f t="shared" si="4"/>
        <v/>
      </c>
      <c r="J125" s="91" t="str">
        <f t="shared" si="6"/>
        <v/>
      </c>
      <c r="K125" s="10" t="s">
        <v>13</v>
      </c>
      <c r="L125" s="10"/>
      <c r="M125" s="34" t="str">
        <f>IF(ISERROR(AVERAGEIFS($G$66:$G$215,$B$66:$B$215,"&gt;"&amp;C4,$B$66:$B$215,"&lt;="&amp;B4,$C$66:$C$215,$F$53,$D$66:$D$215,$G$53,$E$66:$E$215,$H$55)),"0",AVERAGEIFS($G$66:$G$215,$B$66:$B$215,"&gt;"&amp;C4,$B$66:$B$215,"&lt;="&amp;B4,$C$66:$C$215,$F$53,$D$66:$D$215,$G$53,$E$66:$E$215,$H$55))</f>
        <v>0</v>
      </c>
      <c r="N125" s="34" t="str">
        <f>IF(ISERROR(AVERAGEIFS($G$66:$G$215,$B$66:$B$215,"&gt;"&amp;D4,$B$66:$B$215,"&lt;="&amp;C4,$C$66:$C$215,$F$53,$D$66:$D$215,$G$53,$E$66:$E$215,$H$55)),"0",AVERAGEIFS($G$66:$G$215,$B$66:$B$215,"&gt;"&amp;D4,$B$66:$B$215,"&lt;="&amp;C4,$C$66:$C$215,$F$53,$D$66:$D$215,$G$53,$E$66:$E$215,$H$55))</f>
        <v>0</v>
      </c>
      <c r="O125" s="34" t="str">
        <f>IF(ISERROR(AVERAGEIFS($G$66:$G$215,$B$66:$B$215,"&gt;"&amp;E4,$B$66:$B$215,"&lt;="&amp;D4,$C$66:$C$215,$F$53,$D$66:$D$215,$G$53,$E$66:$E$215,$H$55)),"0",AVERAGEIFS($G$66:$G$215,$B$66:$B$215,"&gt;"&amp;E4,$B$66:$B$215,"&lt;="&amp;D4,$C$66:$C$215,$F$53,$D$66:$D$215,$G$53,$E$66:$E$215,$H$55))</f>
        <v>0</v>
      </c>
      <c r="P125" s="34" t="str">
        <f>IF(ISERROR(AVERAGEIFS($G$66:$G$215,$B$66:$B$215,"&gt;"&amp;F4,$B$66:$B$215,"&lt;="&amp;E4,$C$66:$C$215,$F$53,$D$66:$D$215,$G$53,$E$66:$E$215,$H$55)),"0",AVERAGEIFS($G$66:$G$215,$B$66:$B$215,"&gt;"&amp;F4,$B$66:$B$215,"&lt;="&amp;E4,$C$66:$C$215,$F$53,$D$66:$D$215,$G$53,$E$66:$E$215,$H$55))</f>
        <v>0</v>
      </c>
      <c r="R125" s="94" t="s">
        <v>13</v>
      </c>
      <c r="S125" s="94"/>
      <c r="T125" s="198">
        <f t="shared" si="8"/>
        <v>0</v>
      </c>
      <c r="U125" s="198">
        <f t="shared" si="7"/>
        <v>0</v>
      </c>
      <c r="V125" s="198">
        <f t="shared" si="7"/>
        <v>0</v>
      </c>
      <c r="W125" s="198">
        <f t="shared" si="7"/>
        <v>0</v>
      </c>
    </row>
    <row r="126" spans="1:23" x14ac:dyDescent="0.3">
      <c r="A126" s="23">
        <v>61</v>
      </c>
      <c r="B126" s="287"/>
      <c r="C126" s="281"/>
      <c r="D126" s="281"/>
      <c r="E126" s="281"/>
      <c r="F126" s="281"/>
      <c r="G126" s="281"/>
      <c r="H126" s="280"/>
      <c r="I126" s="203" t="str">
        <f t="shared" si="4"/>
        <v/>
      </c>
      <c r="J126" s="91" t="str">
        <f t="shared" si="6"/>
        <v/>
      </c>
      <c r="K126" s="10" t="s">
        <v>18</v>
      </c>
      <c r="L126" s="10"/>
      <c r="M126" s="34" t="str">
        <f>IF(ISERROR(AVERAGEIFS($G$66:$G$215,$B$66:$B$215,"&gt;"&amp;C4,$B$66:$B$215,"&lt;="&amp;B4,$C$66:$C$215,$F$53,$D$66:$D$215,$G$53,$E$66:$E$215,$H$58)),"0",AVERAGEIFS($G$66:$G$215,$B$66:$B$215,"&gt;"&amp;C4,$B$66:$B$215,"&lt;="&amp;B4,$C$66:$C$215,$F$53,$D$66:$D$215,$G$53,$E$66:$E$215,$H$58))</f>
        <v>0</v>
      </c>
      <c r="N126" s="34" t="str">
        <f>IF(ISERROR(AVERAGEIFS($G$66:$G$215,$B$66:$B$215,"&gt;"&amp;D4,$B$66:$B$215,"&lt;="&amp;C4,$C$66:$C$215,$F$53,$D$66:$D$215,$G$53,$E$66:$E$215,$H$58)),"0",AVERAGEIFS($G$66:$G$215,$B$66:$B$215,"&gt;"&amp;D4,$B$66:$B$215,"&lt;="&amp;C4,$C$66:$C$215,$F$53,$D$66:$D$215,$G$53,$E$66:$E$215,$H$58))</f>
        <v>0</v>
      </c>
      <c r="O126" s="34" t="str">
        <f>IF(ISERROR(AVERAGEIFS($G$66:$G$215,$B$66:$B$215,"&gt;"&amp;E4,$B$66:$B$215,"&lt;="&amp;D4,$C$66:$C$215,$F$53,$D$66:$D$215,$G$53,$E$66:$E$215,$H$58)),"0",AVERAGEIFS($G$66:$G$215,$B$66:$B$215,"&gt;"&amp;E4,$B$66:$B$215,"&lt;="&amp;D4,$C$66:$C$215,$F$53,$D$66:$D$215,$G$53,$E$66:$E$215,$H$58))</f>
        <v>0</v>
      </c>
      <c r="P126" s="34" t="str">
        <f>IF(ISERROR(AVERAGEIFS($G$66:$G$215,$B$66:$B$215,"&gt;"&amp;F4,$B$66:$B$215,"&lt;="&amp;E4,$C$66:$C$215,$F$53,$D$66:$D$215,$G$53,$E$66:$E$215,$H$58)),"0",AVERAGEIFS($G$66:$G$215,$B$66:$B$215,"&gt;"&amp;F4,$B$66:$B$215,"&lt;="&amp;E4,$C$66:$C$215,$F$53,$D$66:$D$215,$G$53,$E$66:$E$215,$H$58))</f>
        <v>0</v>
      </c>
      <c r="R126" s="94" t="s">
        <v>18</v>
      </c>
      <c r="S126" s="94"/>
      <c r="T126" s="198">
        <f t="shared" si="8"/>
        <v>0</v>
      </c>
      <c r="U126" s="198">
        <f t="shared" si="7"/>
        <v>0</v>
      </c>
      <c r="V126" s="198">
        <f t="shared" si="7"/>
        <v>0</v>
      </c>
      <c r="W126" s="198">
        <f t="shared" si="7"/>
        <v>0</v>
      </c>
    </row>
    <row r="127" spans="1:23" x14ac:dyDescent="0.3">
      <c r="A127" s="23">
        <v>62</v>
      </c>
      <c r="B127" s="287"/>
      <c r="C127" s="281"/>
      <c r="D127" s="281"/>
      <c r="E127" s="281"/>
      <c r="F127" s="281"/>
      <c r="G127" s="281"/>
      <c r="H127" s="280"/>
      <c r="I127" s="203" t="str">
        <f t="shared" si="4"/>
        <v/>
      </c>
      <c r="J127" s="91" t="str">
        <f t="shared" si="6"/>
        <v/>
      </c>
      <c r="M127" s="11"/>
      <c r="N127" s="11"/>
      <c r="O127" s="11"/>
      <c r="P127" s="11"/>
      <c r="R127" s="192" t="s">
        <v>111</v>
      </c>
      <c r="S127" s="192"/>
      <c r="T127" s="192">
        <f>SUM(T117:T126)</f>
        <v>0</v>
      </c>
      <c r="U127" s="192">
        <f t="shared" ref="U127:W127" si="9">SUM(U117:U126)</f>
        <v>0</v>
      </c>
      <c r="V127" s="192">
        <f t="shared" si="9"/>
        <v>0</v>
      </c>
      <c r="W127" s="192">
        <f t="shared" si="9"/>
        <v>0</v>
      </c>
    </row>
    <row r="128" spans="1:23" x14ac:dyDescent="0.3">
      <c r="A128" s="23">
        <v>63</v>
      </c>
      <c r="B128" s="287"/>
      <c r="C128" s="281"/>
      <c r="D128" s="281"/>
      <c r="E128" s="281"/>
      <c r="F128" s="281"/>
      <c r="G128" s="281"/>
      <c r="H128" s="280"/>
      <c r="I128" s="203" t="str">
        <f t="shared" si="4"/>
        <v/>
      </c>
      <c r="J128" s="91" t="str">
        <f t="shared" si="6"/>
        <v/>
      </c>
      <c r="M128" s="31" t="s">
        <v>35</v>
      </c>
      <c r="R128" s="192"/>
      <c r="S128" s="192"/>
      <c r="T128" s="192"/>
      <c r="U128" s="192"/>
      <c r="V128" s="192"/>
      <c r="W128" s="192"/>
    </row>
    <row r="129" spans="1:23" x14ac:dyDescent="0.3">
      <c r="A129" s="23">
        <v>64</v>
      </c>
      <c r="B129" s="282"/>
      <c r="C129" s="281"/>
      <c r="D129" s="281"/>
      <c r="E129" s="281"/>
      <c r="F129" s="281"/>
      <c r="G129" s="281"/>
      <c r="H129" s="280"/>
      <c r="I129" s="203" t="str">
        <f t="shared" si="4"/>
        <v/>
      </c>
      <c r="J129" s="91" t="str">
        <f t="shared" si="6"/>
        <v/>
      </c>
      <c r="K129" s="10" t="s">
        <v>96</v>
      </c>
      <c r="L129" s="10"/>
      <c r="M129" s="40">
        <f>SUMIFS($H$66:$H$215,$B$66:$B$215,"&gt;"&amp;C4,$B$66:$B$215,"&lt;="&amp;B4,$C$66:$C$215,$F$53,$D$66:$D$215,$G$52,$E$66:$E$215,$H$52)</f>
        <v>0</v>
      </c>
      <c r="N129" s="40">
        <f>SUMIFS($H$66:$H$215,$B$66:$B$215,"&gt;"&amp;D4,$B$66:$B$215,"&lt;="&amp;C4,$C$66:$C$215,$F$53,$D$66:$D$215,$G$52,$E$66:$E$215,$H$52)</f>
        <v>0</v>
      </c>
      <c r="O129" s="40">
        <f>SUMIFS($H$66:$H$215,$B$66:$B$215,"&gt;"&amp;E4,$B$66:$B$215,"&lt;="&amp;D4,$C$66:$C$215,$F$53,$D$66:$D$215,$G$52,$E$66:$E$215,$H$52)</f>
        <v>0</v>
      </c>
      <c r="P129" s="40">
        <f>SUMIFS($H$66:$H$215,$B$66:$B$215,"&gt;"&amp;F4,$B$66:$B$215,"&lt;="&amp;E4,$C$66:$C$215,$F$53,$D$66:$D$215,$G$52,$E$66:$E$215,$H$52)</f>
        <v>0</v>
      </c>
      <c r="R129" s="192"/>
      <c r="S129" s="192"/>
      <c r="T129" s="192"/>
      <c r="U129" s="192"/>
      <c r="V129" s="192"/>
      <c r="W129" s="192"/>
    </row>
    <row r="130" spans="1:23" x14ac:dyDescent="0.3">
      <c r="A130" s="23">
        <v>65</v>
      </c>
      <c r="B130" s="282"/>
      <c r="C130" s="281"/>
      <c r="D130" s="281"/>
      <c r="E130" s="281"/>
      <c r="F130" s="281"/>
      <c r="G130" s="281"/>
      <c r="H130" s="280"/>
      <c r="I130" s="203" t="str">
        <f t="shared" ref="I130:I193" si="10">IF(ISERROR(H130/F130),"",H130/F130)</f>
        <v/>
      </c>
      <c r="J130" s="91" t="str">
        <f t="shared" ref="J130:J161" si="11">IF(B130="","",IF(C130=$F$53,IF((MONTH($B$4)-MONTH(B130))&gt;=0,MONTH($B$4)-MONTH(B130),12+(MONTH($B$4)-MONTH(B130)))/12*(G130/450)*F130,IF((MONTH(B130)-MONTH($B$4))&gt;0,MONTH(B130)-MONTH($B$4),12+(MONTH(B130)-MONTH($B$4)))/12*(G130/450)*F130))</f>
        <v/>
      </c>
      <c r="K130" s="10" t="s">
        <v>91</v>
      </c>
      <c r="L130" s="10"/>
      <c r="M130" s="41">
        <f>SUMIFS($H$66:$H$215,$B$66:$B$215,"&gt;"&amp;C4,$B$66:$B$215,"&lt;="&amp;B4,$C$66:$C$215,$F$53,$D$66:$D$215,$G$52,$E$66:$E$215,$H$53)</f>
        <v>0</v>
      </c>
      <c r="N130" s="41">
        <f>SUMIFS($H$66:$H$215,$B$66:$B$215,"&gt;"&amp;D4,$B$66:$B$215,"&lt;="&amp;C4,$C$66:$C$215,$F$53,$D$66:$D$215,$G$52,$E$66:$E$215,$H$53)</f>
        <v>0</v>
      </c>
      <c r="O130" s="41">
        <f>SUMIFS($H$66:$H$215,$B$66:$B$215,"&gt;"&amp;E4,$B$66:$B$215,"&lt;="&amp;D4,$C$66:$C$215,$F$53,$D$66:$D$215,$G$52,$E$66:$E$215,$H$53)</f>
        <v>0</v>
      </c>
      <c r="P130" s="41">
        <f>SUMIFS($H$66:$H$215,$B$66:$B$215,"&gt;"&amp;F4,$B$66:$B$215,"&lt;="&amp;E4,$C$66:$C$215,$F$53,$D$66:$D$215,$G$52,$E$66:$E$215,$H$53)</f>
        <v>0</v>
      </c>
      <c r="R130" s="192"/>
      <c r="S130" s="192"/>
      <c r="T130" s="192"/>
      <c r="U130" s="192"/>
      <c r="V130" s="192"/>
      <c r="W130" s="192"/>
    </row>
    <row r="131" spans="1:23" x14ac:dyDescent="0.3">
      <c r="A131" s="23">
        <v>66</v>
      </c>
      <c r="B131" s="282"/>
      <c r="C131" s="281"/>
      <c r="D131" s="281"/>
      <c r="E131" s="281"/>
      <c r="F131" s="281"/>
      <c r="G131" s="281"/>
      <c r="H131" s="280"/>
      <c r="I131" s="203" t="str">
        <f t="shared" si="10"/>
        <v/>
      </c>
      <c r="J131" s="91" t="str">
        <f t="shared" si="11"/>
        <v/>
      </c>
      <c r="K131" s="10" t="s">
        <v>92</v>
      </c>
      <c r="L131" s="10"/>
      <c r="M131" s="42">
        <f>SUMIFS($H$66:$H$215,$B$66:$B$215,"&gt;"&amp;C4,$B$66:$B$215,"&lt;="&amp;B4,$C$66:$C$215,$F$53,$D$66:$D$215,$G$52,$E$66:$E$215,$H$54)</f>
        <v>0</v>
      </c>
      <c r="N131" s="42">
        <f>SUMIFS($H$66:$H$215,$B$66:$B$215,"&gt;"&amp;D4,$B$66:$B$215,"&lt;="&amp;C4,$C$66:$C$215,$F$53,$D$66:$D$215,$G$52,$E$66:$E$215,$H$54)</f>
        <v>0</v>
      </c>
      <c r="O131" s="42">
        <f>SUMIFS($H$66:$H$215,$B$66:$B$215,"&gt;"&amp;E4,$B$66:$B$215,"&lt;="&amp;D4,$C$66:$C$215,$F$53,$D$66:$D$215,$G$52,$E$66:$E$215,$H$54)</f>
        <v>0</v>
      </c>
      <c r="P131" s="42">
        <f>SUMIFS($H$66:$H$215,$B$66:$B$215,"&gt;"&amp;F4,$B$66:$B$215,"&lt;="&amp;E4,$C$66:$C$215,$F$53,$D$66:$D$215,$G$52,$E$66:$E$215,$H$54)</f>
        <v>0</v>
      </c>
      <c r="R131" s="192"/>
      <c r="S131" s="192"/>
      <c r="T131" s="192"/>
      <c r="U131" s="192"/>
      <c r="V131" s="192"/>
      <c r="W131" s="192"/>
    </row>
    <row r="132" spans="1:23" x14ac:dyDescent="0.3">
      <c r="A132" s="23">
        <v>67</v>
      </c>
      <c r="B132" s="282"/>
      <c r="C132" s="281"/>
      <c r="D132" s="281"/>
      <c r="E132" s="281"/>
      <c r="F132" s="281"/>
      <c r="G132" s="281"/>
      <c r="H132" s="280"/>
      <c r="I132" s="203" t="str">
        <f t="shared" si="10"/>
        <v/>
      </c>
      <c r="J132" s="91" t="str">
        <f t="shared" si="11"/>
        <v/>
      </c>
      <c r="K132" s="10" t="s">
        <v>12</v>
      </c>
      <c r="L132" s="10"/>
      <c r="M132" s="42">
        <f>SUMIFS($H$66:$H$215,$B$66:$B$215,"&gt;"&amp;C4,$B$66:$B$215,"&lt;="&amp;B4,$C$66:$C$215,$F$53,$D$66:$D$215,$G$52,$E$66:$E$215,$H$55)</f>
        <v>0</v>
      </c>
      <c r="N132" s="42">
        <f>SUMIFS($H$66:$H$215,$B$66:$B$215,"&gt;"&amp;D4,$B$66:$B$215,"&lt;="&amp;C4,$C$66:$C$215,$F$53,$D$66:$D$215,$G$52,$E$66:$E$215,$H$55)</f>
        <v>0</v>
      </c>
      <c r="O132" s="42">
        <f>SUMIFS($H$66:$H$215,$B$66:$B$215,"&gt;"&amp;E4,$B$66:$B$215,"&lt;="&amp;D4,$C$66:$C$215,$F$53,$D$66:$D$215,$G$52,$E$66:$E$215,$H$55)</f>
        <v>0</v>
      </c>
      <c r="P132" s="42">
        <f>SUMIFS($H$66:$H$215,$B$66:$B$215,"&gt;"&amp;F4,$B$66:$B$215,"&lt;="&amp;E4,$C$66:$C$215,$F$53,$D$66:$D$215,$G$52,$E$66:$E$215,$H$55)</f>
        <v>0</v>
      </c>
    </row>
    <row r="133" spans="1:23" x14ac:dyDescent="0.3">
      <c r="A133" s="23">
        <v>68</v>
      </c>
      <c r="B133" s="282"/>
      <c r="C133" s="281"/>
      <c r="D133" s="281"/>
      <c r="E133" s="281"/>
      <c r="F133" s="281"/>
      <c r="G133" s="281"/>
      <c r="H133" s="280"/>
      <c r="I133" s="203" t="str">
        <f t="shared" si="10"/>
        <v/>
      </c>
      <c r="J133" s="91" t="str">
        <f t="shared" si="11"/>
        <v/>
      </c>
      <c r="K133" s="10" t="s">
        <v>11</v>
      </c>
      <c r="L133" s="10"/>
      <c r="M133" s="42">
        <f>SUMIFS($H$66:$H$215,$B$66:$B$215,"&gt;"&amp;C4,$B$66:$B$215,"&lt;="&amp;B4,$C$66:$C$215,$F$53,$D$66:$D$215,$G$52,$E$66:$E$215,$H$56)</f>
        <v>0</v>
      </c>
      <c r="N133" s="42">
        <f>SUMIFS($H$66:$H$215,$B$66:$B$215,"&gt;"&amp;D4,$B$66:$B$215,"&lt;="&amp;C4,$C$66:$C$215,$F$53,$D$66:$D$215,$G$52,$E$66:$E$215,$H$56)</f>
        <v>0</v>
      </c>
      <c r="O133" s="42">
        <f>SUMIFS($H$66:$H$215,$B$66:$B$215,"&gt;"&amp;E4,$B$66:$B$215,"&lt;="&amp;D4,$C$66:$C$215,$F$53,$D$66:$D$215,$G$52,$E$66:$E$215,$H$56)</f>
        <v>0</v>
      </c>
      <c r="P133" s="42">
        <f>SUMIFS($H$66:$H$215,$B$66:$B$215,"&gt;"&amp;F4,$B$66:$B$215,"&lt;="&amp;E4,$C$66:$C$215,$F$53,$D$66:$D$215,$G$52,$E$66:$E$215,$H$56)</f>
        <v>0</v>
      </c>
    </row>
    <row r="134" spans="1:23" x14ac:dyDescent="0.3">
      <c r="A134" s="23">
        <v>69</v>
      </c>
      <c r="B134" s="282"/>
      <c r="C134" s="281"/>
      <c r="D134" s="281"/>
      <c r="E134" s="281"/>
      <c r="F134" s="281"/>
      <c r="G134" s="281"/>
      <c r="H134" s="280"/>
      <c r="I134" s="203" t="str">
        <f t="shared" si="10"/>
        <v/>
      </c>
      <c r="J134" s="91" t="str">
        <f t="shared" si="11"/>
        <v/>
      </c>
      <c r="K134" s="10" t="s">
        <v>93</v>
      </c>
      <c r="M134" s="42">
        <f>SUMIFS($H$66:$H$215,$B$66:$B$215,"&gt;"&amp;C4,$B$66:$B$215,"&lt;="&amp;B4,$C$66:$C$215,$F$53,$D$66:$D$215,$G$53,$E$66:$E$215,$H$52)</f>
        <v>0</v>
      </c>
      <c r="N134" s="42">
        <f>SUMIFS($H$66:$H$215,$B$66:$B$215,"&gt;"&amp;D4,$B$66:$B$215,"&lt;="&amp;C4,$C$66:$C$215,$F$53,$D$66:$D$215,$G$53,$E$66:$E$215,$H$52)</f>
        <v>0</v>
      </c>
      <c r="O134" s="42">
        <f>SUMIFS($H$66:$H$215,$B$66:$B$215,"&gt;"&amp;E4,$B$66:$B$215,"&lt;="&amp;D4,$C$66:$C$215,$F$53,$D$66:$D$215,$G$53,$E$66:$E$215,$H$52)</f>
        <v>0</v>
      </c>
      <c r="P134" s="42">
        <f>SUMIFS($H$66:$H$215,$B$66:$B$215,"&gt;"&amp;F4,$B$66:$B$215,"&lt;="&amp;E4,$C$66:$C$215,$F$53,$D$66:$D$215,$G$53,$E$66:$E$215,$H$52)</f>
        <v>0</v>
      </c>
    </row>
    <row r="135" spans="1:23" x14ac:dyDescent="0.3">
      <c r="A135" s="23">
        <v>70</v>
      </c>
      <c r="B135" s="282"/>
      <c r="C135" s="281"/>
      <c r="D135" s="281"/>
      <c r="E135" s="281"/>
      <c r="F135" s="281"/>
      <c r="G135" s="281"/>
      <c r="H135" s="280"/>
      <c r="I135" s="203" t="str">
        <f t="shared" si="10"/>
        <v/>
      </c>
      <c r="J135" s="91" t="str">
        <f t="shared" si="11"/>
        <v/>
      </c>
      <c r="K135" s="10" t="s">
        <v>94</v>
      </c>
      <c r="L135" s="10"/>
      <c r="M135" s="42">
        <f>SUMIFS($H$66:$H$215,$B$66:$B$215,"&gt;"&amp;C4,$B$66:$B$215,"&lt;="&amp;B4,$C$66:$C$215,$F$53,$D$66:$D$215,$G$53,$E$66:$E$215,$H$53)</f>
        <v>0</v>
      </c>
      <c r="N135" s="42">
        <f>SUMIFS($H$66:$H$215,$B$66:$B$215,"&gt;"&amp;D4,$B$66:$B$215,"&lt;="&amp;C4,$C$66:$C$215,$F$53,$D$66:$D$215,$G$53,$E$66:$E$215,$H$53)</f>
        <v>0</v>
      </c>
      <c r="O135" s="42">
        <f>SUMIFS($H$66:$H$215,$B$66:$B$215,"&gt;"&amp;E4,$B$66:$B$215,"&lt;="&amp;D4,$C$66:$C$215,$F$53,$D$66:$D$215,$G$53,$E$66:$E$215,$H$53)</f>
        <v>0</v>
      </c>
      <c r="P135" s="42">
        <f>SUMIFS($H$66:$H$215,$B$66:$B$215,"&gt;"&amp;F4,$B$66:$B$215,"&lt;="&amp;E4,$C$66:$C$215,$F$53,$D$66:$D$215,$G$53,$E$66:$E$215,$H$53)</f>
        <v>0</v>
      </c>
    </row>
    <row r="136" spans="1:23" x14ac:dyDescent="0.3">
      <c r="A136" s="23">
        <v>71</v>
      </c>
      <c r="B136" s="282"/>
      <c r="C136" s="281"/>
      <c r="D136" s="281"/>
      <c r="E136" s="281"/>
      <c r="F136" s="281"/>
      <c r="G136" s="281"/>
      <c r="H136" s="280"/>
      <c r="I136" s="203" t="str">
        <f t="shared" si="10"/>
        <v/>
      </c>
      <c r="J136" s="91" t="str">
        <f t="shared" si="11"/>
        <v/>
      </c>
      <c r="K136" s="10" t="s">
        <v>95</v>
      </c>
      <c r="L136" s="10"/>
      <c r="M136" s="42">
        <f>SUMIFS($H$66:$H$215,$B$66:$B$215,"&gt;"&amp;C4,$B$66:$B$215,"&lt;="&amp;B4,$C$66:$C$215,$F$53,$D$66:$D$215,$G$53,$E$66:$E$215,$H$54)</f>
        <v>0</v>
      </c>
      <c r="N136" s="42">
        <f>SUMIFS($H$66:$H$215,$B$66:$B$215,"&gt;"&amp;D4,$B$66:$B$215,"&lt;="&amp;C4,$C$66:$C$215,$F$53,$D$66:$D$215,$G$53,$E$66:$E$215,$H$54)</f>
        <v>0</v>
      </c>
      <c r="O136" s="42">
        <f>SUMIFS($H$66:$H$215,$B$66:$B$215,"&gt;"&amp;E4,$B$66:$B$215,"&lt;="&amp;D4,$C$66:$C$215,$F$53,$D$66:$D$215,$G$53,$E$66:$E$215,$H$54)</f>
        <v>0</v>
      </c>
      <c r="P136" s="42">
        <f>SUMIFS($H$66:$H$215,$B$66:$B$215,"&gt;"&amp;F4,$B$66:$B$215,"&lt;="&amp;E4,$C$66:$C$215,$F$53,$D$66:$D$215,$G$53,$E$66:$E$215,$H$54)</f>
        <v>0</v>
      </c>
    </row>
    <row r="137" spans="1:23" x14ac:dyDescent="0.3">
      <c r="A137" s="23">
        <v>72</v>
      </c>
      <c r="B137" s="282"/>
      <c r="C137" s="281"/>
      <c r="D137" s="281"/>
      <c r="E137" s="281"/>
      <c r="F137" s="281"/>
      <c r="G137" s="281"/>
      <c r="H137" s="280"/>
      <c r="I137" s="203" t="str">
        <f t="shared" si="10"/>
        <v/>
      </c>
      <c r="J137" s="91" t="str">
        <f t="shared" si="11"/>
        <v/>
      </c>
      <c r="K137" s="10" t="s">
        <v>13</v>
      </c>
      <c r="L137" s="10"/>
      <c r="M137" s="42">
        <f>SUMIFS($H$66:$H$215,$B$66:$B$215,"&gt;"&amp;C4,$B$66:$B$215,"&lt;="&amp;B4,$C$66:$C$215,$F$53,$D$66:$D$215,$G$53,$E$66:$E$215,$H$55)</f>
        <v>0</v>
      </c>
      <c r="N137" s="42">
        <f>SUMIFS($H$66:$H$215,$B$66:$B$215,"&gt;"&amp;D4,$B$66:$B$215,"&lt;="&amp;C4,$C$66:$C$215,$F$53,$D$66:$D$215,$G$53,$E$66:$E$215,$H$55)</f>
        <v>0</v>
      </c>
      <c r="O137" s="42">
        <f>SUMIFS($H$66:$H$215,$B$66:$B$215,"&gt;"&amp;E4,$B$66:$B$215,"&lt;="&amp;D4,$C$66:$C$215,$F$53,$D$66:$D$215,$G$53,$E$66:$E$215,$H$55)</f>
        <v>0</v>
      </c>
      <c r="P137" s="42">
        <f>SUMIFS($H$66:$H$215,$B$66:$B$215,"&gt;"&amp;F4,$B$66:$B$215,"&lt;="&amp;E4,$C$66:$C$215,$F$53,$D$66:$D$215,$G$53,$E$66:$E$215,$H$55)</f>
        <v>0</v>
      </c>
    </row>
    <row r="138" spans="1:23" x14ac:dyDescent="0.3">
      <c r="A138" s="23">
        <v>73</v>
      </c>
      <c r="B138" s="282"/>
      <c r="C138" s="281"/>
      <c r="D138" s="281"/>
      <c r="E138" s="281"/>
      <c r="F138" s="281"/>
      <c r="G138" s="281"/>
      <c r="H138" s="280"/>
      <c r="I138" s="203" t="str">
        <f t="shared" si="10"/>
        <v/>
      </c>
      <c r="J138" s="91" t="str">
        <f t="shared" si="11"/>
        <v/>
      </c>
      <c r="K138" s="10" t="s">
        <v>18</v>
      </c>
      <c r="L138" s="10"/>
      <c r="M138" s="42">
        <f>SUMIFS($H$66:$H$215,$B$66:$B$215,"&gt;"&amp;C4,$B$66:$B$215,"&lt;="&amp;B4,$C$66:$C$215,$F$53,$D$66:$D$215,$G$53,$E$66:$E$215,$H$58)</f>
        <v>0</v>
      </c>
      <c r="N138" s="42">
        <f>SUMIFS($H$66:$H$215,$B$66:$B$215,"&gt;"&amp;D4,$B$66:$B$215,"&lt;="&amp;C4,$C$66:$C$215,$F$53,$D$66:$D$215,$G$53,$E$66:$E$215,$H$58)</f>
        <v>0</v>
      </c>
      <c r="O138" s="42">
        <f>SUMIFS($H$66:$H$215,$B$66:$B$215,"&gt;"&amp;E4,$B$66:$B$215,"&lt;="&amp;D4,$C$66:$C$215,$F$53,$D$66:$D$215,$G$53,$E$66:$E$215,$H$58)</f>
        <v>0</v>
      </c>
      <c r="P138" s="42">
        <f>SUMIFS($H$66:$H$215,$B$66:$B$215,"&gt;"&amp;F4,$B$66:$B$215,"&lt;="&amp;E4,$C$66:$C$215,$F$53,$D$66:$D$215,$G$53,$E$66:$E$215,$H$58)</f>
        <v>0</v>
      </c>
    </row>
    <row r="139" spans="1:23" x14ac:dyDescent="0.3">
      <c r="A139" s="23">
        <v>74</v>
      </c>
      <c r="B139" s="282"/>
      <c r="C139" s="281"/>
      <c r="D139" s="281"/>
      <c r="E139" s="281"/>
      <c r="F139" s="281"/>
      <c r="G139" s="281"/>
      <c r="H139" s="280"/>
      <c r="I139" s="203" t="str">
        <f t="shared" si="10"/>
        <v/>
      </c>
      <c r="J139" s="91" t="str">
        <f t="shared" si="11"/>
        <v/>
      </c>
      <c r="K139" s="194"/>
      <c r="L139" s="194"/>
      <c r="M139" s="254"/>
      <c r="N139" s="254"/>
      <c r="O139" s="254"/>
      <c r="P139" s="254"/>
      <c r="Q139" s="191"/>
    </row>
    <row r="140" spans="1:23" x14ac:dyDescent="0.3">
      <c r="A140" s="23">
        <v>75</v>
      </c>
      <c r="B140" s="282"/>
      <c r="C140" s="281"/>
      <c r="D140" s="281"/>
      <c r="E140" s="281"/>
      <c r="F140" s="281"/>
      <c r="G140" s="281"/>
      <c r="H140" s="280"/>
      <c r="I140" s="203" t="str">
        <f t="shared" si="10"/>
        <v/>
      </c>
      <c r="J140" s="91" t="str">
        <f t="shared" si="11"/>
        <v/>
      </c>
      <c r="K140" s="255"/>
      <c r="L140" s="255"/>
      <c r="M140" s="14" t="s">
        <v>328</v>
      </c>
      <c r="N140" s="257"/>
      <c r="O140" s="257"/>
      <c r="P140" s="257"/>
      <c r="Q140" s="192"/>
    </row>
    <row r="141" spans="1:23" x14ac:dyDescent="0.3">
      <c r="A141" s="23">
        <v>76</v>
      </c>
      <c r="B141" s="282"/>
      <c r="C141" s="281"/>
      <c r="D141" s="281"/>
      <c r="E141" s="281"/>
      <c r="F141" s="281"/>
      <c r="G141" s="281"/>
      <c r="H141" s="280"/>
      <c r="I141" s="203" t="str">
        <f t="shared" si="10"/>
        <v/>
      </c>
      <c r="J141" s="91" t="str">
        <f t="shared" si="11"/>
        <v/>
      </c>
      <c r="K141" s="195" t="s">
        <v>96</v>
      </c>
      <c r="L141" s="255"/>
      <c r="M141" s="258">
        <f>SUMIFS($J$66:$J$215,$B$66:$B$215,"&gt;"&amp;C4,$B$66:$B$215,"&lt;="&amp;B4,$C$66:$C$215,$F$52,$D$66:$D$215,$G$52,$E$66:$E$215,$H$52)</f>
        <v>0</v>
      </c>
      <c r="N141" s="258">
        <f>SUMIFS($J$66:$J$215,$B$66:$B$215,"&gt;"&amp;D4,$B$66:$B$215,"&lt;="&amp;C4,$C$66:$C$215,$F$52,$D$66:$D$215,$G$52,$E$66:$E$215,$H$52)</f>
        <v>0</v>
      </c>
      <c r="O141" s="258">
        <f>SUMIFS($J$66:$J$215,$B$66:$B$215,"&gt;"&amp;E4,$B$66:$B$215,"&lt;="&amp;D4,$C$66:$C$215,$F$52,$D$66:$D$215,$G$52,$E$66:$E$215,$H$52)</f>
        <v>0</v>
      </c>
      <c r="P141" s="258">
        <f>SUMIFS($J$66:$J$215,$B$66:$B$215,"&gt;"&amp;F4,$B$66:$B$215,"&lt;="&amp;E4,$C$66:$C$215,$F$52,$D$66:$D$215,$G$52,$E$66:$E$215,$H$52)</f>
        <v>0</v>
      </c>
      <c r="Q141" s="192"/>
    </row>
    <row r="142" spans="1:23" x14ac:dyDescent="0.3">
      <c r="A142" s="23">
        <v>77</v>
      </c>
      <c r="B142" s="282"/>
      <c r="C142" s="281"/>
      <c r="D142" s="281"/>
      <c r="E142" s="281"/>
      <c r="F142" s="281"/>
      <c r="G142" s="281"/>
      <c r="H142" s="280"/>
      <c r="I142" s="203" t="str">
        <f t="shared" si="10"/>
        <v/>
      </c>
      <c r="J142" s="91" t="str">
        <f t="shared" si="11"/>
        <v/>
      </c>
      <c r="K142" s="195" t="s">
        <v>91</v>
      </c>
      <c r="L142" s="255"/>
      <c r="M142" s="258">
        <f>SUMIFS($J$66:$J$215,$B$66:$B$215,"&gt;"&amp;C4,$B$66:$B$215,"&lt;="&amp;B4,$C$66:$C$215,$F$52,$D$66:$D$215,$G$52,$E$66:$E$215,$H$53)</f>
        <v>0</v>
      </c>
      <c r="N142" s="258">
        <f>SUMIFS($J$66:$J$215,$B$66:$B$215,"&gt;"&amp;D4,$B$66:$B$215,"&lt;="&amp;C4,$C$66:$C$215,$F$52,$D$66:$D$215,$G$52,$E$66:$E$215,$H$53)</f>
        <v>0</v>
      </c>
      <c r="O142" s="258">
        <f>SUMIFS($J$66:$J$215,$B$66:$B$215,"&gt;"&amp;E4,$B$66:$B$215,"&lt;="&amp;D4,$C$66:$C$215,$F$52,$D$66:$D$215,$G$52,$E$66:$E$215,$H$53)</f>
        <v>0</v>
      </c>
      <c r="P142" s="258">
        <f>SUMIFS($J$66:$J$215,$B$66:$B$215,"&gt;"&amp;F4,$B$66:$B$215,"&lt;="&amp;E4,$C$66:$C$215,$F$52,$D$66:$D$215,$G$52,$E$66:$E$215,$H$53)</f>
        <v>0</v>
      </c>
      <c r="Q142" s="192"/>
    </row>
    <row r="143" spans="1:23" x14ac:dyDescent="0.3">
      <c r="A143" s="23">
        <v>78</v>
      </c>
      <c r="B143" s="270"/>
      <c r="C143" s="269"/>
      <c r="D143" s="269"/>
      <c r="E143" s="269"/>
      <c r="F143" s="269"/>
      <c r="G143" s="269"/>
      <c r="H143" s="268"/>
      <c r="I143" s="203" t="str">
        <f t="shared" si="10"/>
        <v/>
      </c>
      <c r="J143" s="91" t="str">
        <f t="shared" si="11"/>
        <v/>
      </c>
      <c r="K143" s="195" t="s">
        <v>92</v>
      </c>
      <c r="L143" s="255"/>
      <c r="M143" s="259">
        <f>SUMIFS($J$66:$J$215,$B$66:$B$215,"&gt;"&amp;C4,$B$66:$B$215,"&lt;="&amp;B4,$C$66:$C$215,$F$52,$D$66:$D$215,$G$52,$E$66:$E$215,$H$54)</f>
        <v>0</v>
      </c>
      <c r="N143" s="259">
        <f>SUMIFS($J$66:$J$215,$B$66:$B$215,"&gt;"&amp;D4,$B$66:$B$215,"&lt;="&amp;C4,$C$66:$C$215,$F$52,$D$66:$D$215,$G$52,$E$66:$E$215,$H$54)</f>
        <v>0</v>
      </c>
      <c r="O143" s="259">
        <f>SUMIFS($J$66:$J$215,$B$66:$B$215,"&gt;"&amp;E4,$B$66:$B$215,"&lt;="&amp;D4,$C$66:$C$215,$F$52,$D$66:$D$215,$G$52,$E$66:$E$215,$H$54)</f>
        <v>0</v>
      </c>
      <c r="P143" s="259">
        <f>SUMIFS($J$66:$J$215,$B$66:$B$215,"&gt;"&amp;F4,$B$66:$B$215,"&lt;="&amp;E4,$C$66:$C$215,$F$52,$D$66:$D$215,$G$52,$E$66:$E$215,$H$54)</f>
        <v>0</v>
      </c>
      <c r="Q143" s="192"/>
    </row>
    <row r="144" spans="1:23" x14ac:dyDescent="0.3">
      <c r="A144" s="23">
        <v>79</v>
      </c>
      <c r="B144" s="270"/>
      <c r="C144" s="269"/>
      <c r="D144" s="269"/>
      <c r="E144" s="269"/>
      <c r="F144" s="269"/>
      <c r="G144" s="269"/>
      <c r="H144" s="268"/>
      <c r="I144" s="203" t="str">
        <f t="shared" si="10"/>
        <v/>
      </c>
      <c r="J144" s="91" t="str">
        <f t="shared" si="11"/>
        <v/>
      </c>
      <c r="K144" s="195" t="s">
        <v>12</v>
      </c>
      <c r="L144" s="255"/>
      <c r="M144" s="259">
        <f>SUMIFS($J$66:$J$215,$B$66:$B$215,"&gt;"&amp;C4,$B$66:$B$215,"&lt;="&amp;B4,$C$66:$C$215,$F$52,$D$66:$D$215,$G$52,$E$66:$E$215,$H$55)</f>
        <v>0</v>
      </c>
      <c r="N144" s="259">
        <f>SUMIFS($J$66:$J$215,$B$66:$B$215,"&gt;"&amp;D4,$B$66:$B$215,"&lt;="&amp;C4,$C$66:$C$215,$F$52,$D$66:$D$215,$G$52,$E$66:$E$215,$H$55)</f>
        <v>0</v>
      </c>
      <c r="O144" s="259">
        <f>SUMIFS($J$66:$J$215,$B$66:$B$215,"&gt;"&amp;E4,$B$66:$B$215,"&lt;="&amp;D4,$C$66:$C$215,$F$52,$D$66:$D$215,$G$52,$E$66:$E$215,$H$55)</f>
        <v>0</v>
      </c>
      <c r="P144" s="259">
        <f>SUMIFS($J$66:$J$215,$B$66:$B$215,"&gt;"&amp;F4,$B$66:$B$215,"&lt;="&amp;E4,$C$66:$C$215,$F$52,$D$66:$D$215,$G$52,$E$66:$E$215,$H$55)</f>
        <v>0</v>
      </c>
      <c r="Q144" s="192"/>
    </row>
    <row r="145" spans="1:17" x14ac:dyDescent="0.3">
      <c r="A145" s="23">
        <v>80</v>
      </c>
      <c r="B145" s="270"/>
      <c r="C145" s="269"/>
      <c r="D145" s="269"/>
      <c r="E145" s="269"/>
      <c r="F145" s="269"/>
      <c r="G145" s="269"/>
      <c r="H145" s="268"/>
      <c r="I145" s="203" t="str">
        <f t="shared" si="10"/>
        <v/>
      </c>
      <c r="J145" s="91" t="str">
        <f t="shared" si="11"/>
        <v/>
      </c>
      <c r="K145" s="195" t="s">
        <v>11</v>
      </c>
      <c r="L145" s="257"/>
      <c r="M145" s="259">
        <f>SUMIFS($J$66:$J$215,$B$66:$B$215,"&gt;"&amp;C4,$B$66:$B$215,"&lt;="&amp;B4,$C$66:$C$215,$F$52,$D$66:$D$215,$G$52,$E$66:$E$215,$H$56)</f>
        <v>0</v>
      </c>
      <c r="N145" s="259">
        <f>SUMIFS($J$66:$J$215,$B$66:$B$215,"&gt;"&amp;D4,$B$66:$B$215,"&lt;="&amp;C4,$C$66:$C$215,$F$52,$D$66:$D$215,$G$52,$E$66:$E$215,$H$56)</f>
        <v>0</v>
      </c>
      <c r="O145" s="259">
        <f>SUMIFS($J$66:$J$215,$B$66:$B$215,"&gt;"&amp;E4,$B$66:$B$215,"&lt;="&amp;D4,$C$66:$C$215,$F$52,$D$66:$D$215,$G$52,$E$66:$E$215,$H$56)</f>
        <v>0</v>
      </c>
      <c r="P145" s="259">
        <f>SUMIFS($J$66:$J$215,$B$66:$B$215,"&gt;"&amp;F4,$B$66:$B$215,"&lt;="&amp;E4,$C$66:$C$215,$F$52,$D$66:$D$215,$G$52,$E$66:$E$215,$H$56)</f>
        <v>0</v>
      </c>
      <c r="Q145" s="192"/>
    </row>
    <row r="146" spans="1:17" x14ac:dyDescent="0.3">
      <c r="A146" s="23">
        <v>81</v>
      </c>
      <c r="B146" s="270"/>
      <c r="C146" s="269"/>
      <c r="D146" s="269"/>
      <c r="E146" s="269"/>
      <c r="F146" s="269"/>
      <c r="G146" s="269"/>
      <c r="H146" s="268"/>
      <c r="I146" s="203" t="str">
        <f t="shared" si="10"/>
        <v/>
      </c>
      <c r="J146" s="91" t="str">
        <f t="shared" si="11"/>
        <v/>
      </c>
      <c r="K146" s="195" t="s">
        <v>93</v>
      </c>
      <c r="L146" s="257"/>
      <c r="M146" s="259">
        <f>SUMIFS($J$66:$J$215,$B$66:$B$215,"&gt;"&amp;C4,$B$66:$B$215,"&lt;="&amp;B4,$C$66:$C$215,$F$52,$D$66:$D$215,$G$53,$E$66:$E$215,$H$52)</f>
        <v>0</v>
      </c>
      <c r="N146" s="259">
        <f>SUMIFS($J$66:$J$215,$B$66:$B$215,"&gt;"&amp;D4,$B$66:$B$215,"&lt;="&amp;C4,$C$66:$C$215,$F$52,$D$66:$D$215,$G$53,$E$66:$E$215,$H$52)</f>
        <v>0</v>
      </c>
      <c r="O146" s="259">
        <f>SUMIFS($J$66:$J$215,$B$66:$B$215,"&gt;"&amp;E4,$B$66:$B$215,"&lt;="&amp;D4,$C$66:$C$215,$F$52,$D$66:$D$215,$G$53,$E$66:$E$215,$H$52)</f>
        <v>0</v>
      </c>
      <c r="P146" s="259">
        <f>SUMIFS($J$66:$J$215,$B$66:$B$215,"&gt;"&amp;F4,$B$66:$B$215,"&lt;="&amp;E4,$C$66:$C$215,$F$52,$D$66:$D$215,$G$53,$E$66:$E$215,$H$52)</f>
        <v>0</v>
      </c>
      <c r="Q146" s="192"/>
    </row>
    <row r="147" spans="1:17" x14ac:dyDescent="0.3">
      <c r="A147" s="23">
        <v>82</v>
      </c>
      <c r="B147" s="270"/>
      <c r="C147" s="269"/>
      <c r="D147" s="269"/>
      <c r="E147" s="269"/>
      <c r="F147" s="269"/>
      <c r="G147" s="269"/>
      <c r="H147" s="268"/>
      <c r="I147" s="203" t="str">
        <f t="shared" si="10"/>
        <v/>
      </c>
      <c r="J147" s="91" t="str">
        <f t="shared" si="11"/>
        <v/>
      </c>
      <c r="K147" s="195" t="s">
        <v>94</v>
      </c>
      <c r="L147" s="257"/>
      <c r="M147" s="259">
        <f>SUMIFS($J$66:$J$215,$B$66:$B$215,"&gt;"&amp;C4,$B$66:$B$215,"&lt;="&amp;B4,$C$66:$C$215,$F$52,$D$66:$D$215,$G$52,$E$66:$E$215,$H$53)</f>
        <v>0</v>
      </c>
      <c r="N147" s="259">
        <f>SUMIFS($J$66:$J$215,$B$66:$B$215,"&gt;"&amp;D4,$B$66:$B$215,"&lt;="&amp;C4,$C$66:$C$215,$F$52,$D$66:$D$215,$G$52,$E$66:$E$215,$H$53)</f>
        <v>0</v>
      </c>
      <c r="O147" s="259">
        <f>SUMIFS($J$66:$J$215,$B$66:$B$215,"&gt;"&amp;E4,$B$66:$B$215,"&lt;="&amp;D4,$C$66:$C$215,$F$52,$D$66:$D$215,$G$52,$E$66:$E$215,$H$53)</f>
        <v>0</v>
      </c>
      <c r="P147" s="259">
        <f>SUMIFS($J$66:$J$215,$B$66:$B$215,"&gt;"&amp;F4,$B$66:$B$215,"&lt;="&amp;E4,$C$66:$C$215,$F$52,$D$66:$D$215,$G$52,$E$66:$E$215,$H$53)</f>
        <v>0</v>
      </c>
      <c r="Q147" s="192"/>
    </row>
    <row r="148" spans="1:17" x14ac:dyDescent="0.3">
      <c r="A148" s="23">
        <v>83</v>
      </c>
      <c r="B148" s="212"/>
      <c r="C148" s="222"/>
      <c r="D148" s="222"/>
      <c r="E148" s="222"/>
      <c r="F148" s="211"/>
      <c r="G148" s="211"/>
      <c r="H148" s="210"/>
      <c r="I148" s="203" t="str">
        <f t="shared" si="10"/>
        <v/>
      </c>
      <c r="J148" s="91" t="str">
        <f t="shared" si="11"/>
        <v/>
      </c>
      <c r="K148" s="195" t="s">
        <v>95</v>
      </c>
      <c r="L148" s="257"/>
      <c r="M148" s="259">
        <f>SUMIFS($J$66:$J$215,$B$66:$B$215,"&gt;"&amp;C4,$B$66:$B$215,"&lt;="&amp;B4,$C$66:$C$215,$F$52,$D$66:$D$215,$G$53,$E$66:$E$215,$H$54)</f>
        <v>0</v>
      </c>
      <c r="N148" s="259">
        <f>SUMIFS($J$66:$J$215,$B$66:$B$215,"&gt;"&amp;D4,$B$66:$B$215,"&lt;="&amp;C4,$C$66:$C$215,$F$52,$D$66:$D$215,$G$53,$E$66:$E$215,$H$54)</f>
        <v>0</v>
      </c>
      <c r="O148" s="259">
        <f>SUMIFS($J$66:$J$215,$B$66:$B$215,"&gt;"&amp;E4,$B$66:$B$215,"&lt;="&amp;D4,$C$66:$C$215,$F$52,$D$66:$D$215,$G$53,$E$66:$E$215,$H$54)</f>
        <v>0</v>
      </c>
      <c r="P148" s="259">
        <f>SUMIFS($J$66:$J$215,$B$66:$B$215,"&gt;"&amp;F4,$B$66:$B$215,"&lt;="&amp;E4,$C$66:$C$215,$F$52,$D$66:$D$215,$G$53,$E$66:$E$215,$H$54)</f>
        <v>0</v>
      </c>
      <c r="Q148" s="192"/>
    </row>
    <row r="149" spans="1:17" x14ac:dyDescent="0.3">
      <c r="A149" s="23">
        <v>84</v>
      </c>
      <c r="B149" s="212"/>
      <c r="C149" s="222"/>
      <c r="D149" s="222"/>
      <c r="E149" s="222"/>
      <c r="F149" s="211"/>
      <c r="G149" s="211"/>
      <c r="H149" s="210"/>
      <c r="I149" s="203" t="str">
        <f t="shared" si="10"/>
        <v/>
      </c>
      <c r="J149" s="91" t="str">
        <f t="shared" si="11"/>
        <v/>
      </c>
      <c r="K149" s="195" t="s">
        <v>13</v>
      </c>
      <c r="L149" s="257"/>
      <c r="M149" s="259">
        <f>SUMIFS($J$66:$J$215,$B$66:$B$215,"&gt;"&amp;C4,$B$66:$B$215,"&lt;="&amp;B4,$C$66:$C$215,$F$52,$D$66:$D$215,$G$53,$E$66:$E$215,$H$55)</f>
        <v>0</v>
      </c>
      <c r="N149" s="259">
        <f>SUMIFS($J$66:$J$215,$B$66:$B$215,"&gt;"&amp;D4,$B$66:$B$215,"&lt;="&amp;C4,$C$66:$C$215,$F$52,$D$66:$D$215,$G$53,$E$66:$E$215,$H$55)</f>
        <v>0</v>
      </c>
      <c r="O149" s="259">
        <f>SUMIFS($J$66:$J$215,$B$66:$B$215,"&gt;"&amp;E4,$B$66:$B$215,"&lt;="&amp;D4,$C$66:$C$215,$F$52,$D$66:$D$215,$G$53,$E$66:$E$215,$H$55)</f>
        <v>0</v>
      </c>
      <c r="P149" s="259">
        <f>SUMIFS($J$66:$J$215,$B$66:$B$215,"&gt;"&amp;F4,$B$66:$B$215,"&lt;="&amp;E4,$C$66:$C$215,$F$52,$D$66:$D$215,$G$53,$E$66:$E$215,$H$55)</f>
        <v>0</v>
      </c>
      <c r="Q149" s="192"/>
    </row>
    <row r="150" spans="1:17" x14ac:dyDescent="0.3">
      <c r="A150" s="23">
        <v>85</v>
      </c>
      <c r="B150" s="212"/>
      <c r="C150" s="222"/>
      <c r="D150" s="222"/>
      <c r="E150" s="222"/>
      <c r="F150" s="211"/>
      <c r="G150" s="211"/>
      <c r="H150" s="210"/>
      <c r="I150" s="203" t="str">
        <f t="shared" si="10"/>
        <v/>
      </c>
      <c r="J150" s="91" t="str">
        <f t="shared" si="11"/>
        <v/>
      </c>
      <c r="K150" s="195" t="s">
        <v>18</v>
      </c>
      <c r="L150" s="257"/>
      <c r="M150" s="259">
        <f>SUMIFS($J$66:$J$215,$B$66:$B$215,"&gt;"&amp;C4,$B$66:$B$215,"&lt;="&amp;B4,$C$66:$C$215,$F$52,$D$66:$D$215,$G$53,$E$66:$E$215,$H$58)</f>
        <v>0</v>
      </c>
      <c r="N150" s="259">
        <f>SUMIFS($J$66:$J$215,$B$66:$B$215,"&gt;"&amp;D4,$B$66:$B$215,"&lt;="&amp;C4,$C$66:$C$215,$F$52,$D$66:$D$215,$G$53,$E$66:$E$215,$H$58)</f>
        <v>0</v>
      </c>
      <c r="O150" s="259">
        <f>SUMIFS($J$66:$J$215,$B$66:$B$215,"&gt;"&amp;E4,$B$66:$B$215,"&lt;="&amp;D4,$C$66:$C$215,$F$52,$D$66:$D$215,$G$53,$E$66:$E$215,$H$58)</f>
        <v>0</v>
      </c>
      <c r="P150" s="259">
        <f>SUMIFS($J$66:$J$215,$B$66:$B$215,"&gt;"&amp;F4,$B$66:$B$215,"&lt;="&amp;E4,$C$66:$C$215,$F$52,$D$66:$D$215,$G$53,$E$66:$E$215,$H$58)</f>
        <v>0</v>
      </c>
      <c r="Q150" s="192"/>
    </row>
    <row r="151" spans="1:17" x14ac:dyDescent="0.3">
      <c r="A151" s="23">
        <v>86</v>
      </c>
      <c r="B151" s="212"/>
      <c r="C151" s="222"/>
      <c r="D151" s="222"/>
      <c r="E151" s="222"/>
      <c r="F151" s="211"/>
      <c r="G151" s="211"/>
      <c r="H151" s="210"/>
      <c r="I151" s="203" t="str">
        <f t="shared" si="10"/>
        <v/>
      </c>
      <c r="J151" s="91" t="str">
        <f t="shared" si="11"/>
        <v/>
      </c>
      <c r="K151" s="257"/>
      <c r="L151" s="257"/>
      <c r="M151" s="255"/>
      <c r="N151" s="255"/>
      <c r="O151" s="255"/>
      <c r="P151" s="255"/>
      <c r="Q151" s="192"/>
    </row>
    <row r="152" spans="1:17" x14ac:dyDescent="0.3">
      <c r="A152" s="23">
        <v>87</v>
      </c>
      <c r="B152" s="212"/>
      <c r="C152" s="222"/>
      <c r="D152" s="222"/>
      <c r="E152" s="222"/>
      <c r="F152" s="211"/>
      <c r="G152" s="211"/>
      <c r="H152" s="210"/>
      <c r="I152" s="203" t="str">
        <f t="shared" si="10"/>
        <v/>
      </c>
      <c r="J152" s="91" t="str">
        <f t="shared" si="11"/>
        <v/>
      </c>
      <c r="K152" s="255"/>
      <c r="L152" s="255"/>
      <c r="M152" s="14" t="s">
        <v>329</v>
      </c>
      <c r="N152" s="257"/>
      <c r="O152" s="257"/>
      <c r="P152" s="257"/>
      <c r="Q152" s="192"/>
    </row>
    <row r="153" spans="1:17" x14ac:dyDescent="0.3">
      <c r="A153" s="23">
        <v>88</v>
      </c>
      <c r="B153" s="212"/>
      <c r="C153" s="222"/>
      <c r="D153" s="222"/>
      <c r="E153" s="222"/>
      <c r="F153" s="211"/>
      <c r="G153" s="211"/>
      <c r="H153" s="210"/>
      <c r="I153" s="203" t="str">
        <f t="shared" si="10"/>
        <v/>
      </c>
      <c r="J153" s="91" t="str">
        <f t="shared" si="11"/>
        <v/>
      </c>
      <c r="K153" s="195" t="s">
        <v>96</v>
      </c>
      <c r="L153" s="255"/>
      <c r="M153" s="258">
        <f>SUMIFS($J$66:$J$215,$B$66:$B$215,"&gt;"&amp;C4,$B$66:$B$215,"&lt;="&amp;B4,$C$66:$C$215,$F$53,$D$66:$D$215,$G$52,$E$66:$E$215,$H$52)</f>
        <v>0</v>
      </c>
      <c r="N153" s="258">
        <f t="shared" ref="N153:P153" si="12">SUMIFS($J$66:$J$215,$B$66:$B$215,"&gt;"&amp;D4,$B$66:$B$215,"&lt;="&amp;C4,$C$66:$C$215,$F$53,$D$66:$D$215,$G$52,$E$66:$E$215,$H$52)</f>
        <v>0</v>
      </c>
      <c r="O153" s="258">
        <f t="shared" si="12"/>
        <v>0</v>
      </c>
      <c r="P153" s="258">
        <f t="shared" si="12"/>
        <v>0</v>
      </c>
      <c r="Q153" s="192"/>
    </row>
    <row r="154" spans="1:17" x14ac:dyDescent="0.3">
      <c r="A154" s="23">
        <v>89</v>
      </c>
      <c r="B154" s="212"/>
      <c r="C154" s="222"/>
      <c r="D154" s="222"/>
      <c r="E154" s="222"/>
      <c r="F154" s="211"/>
      <c r="G154" s="211"/>
      <c r="H154" s="210"/>
      <c r="I154" s="203" t="str">
        <f t="shared" si="10"/>
        <v/>
      </c>
      <c r="J154" s="91" t="str">
        <f t="shared" si="11"/>
        <v/>
      </c>
      <c r="K154" s="195" t="s">
        <v>91</v>
      </c>
      <c r="L154" s="255"/>
      <c r="M154" s="258">
        <f>SUMIFS($J$66:$J$215,$B$66:$B$215,"&gt;"&amp;C4,$B$66:$B$215,"&lt;="&amp;B4,$C$66:$C$215,$F$53,$D$66:$D$215,$G$52,$E$66:$E$215,$H$53)</f>
        <v>0</v>
      </c>
      <c r="N154" s="258">
        <f t="shared" ref="N154:P154" si="13">SUMIFS($J$66:$J$215,$B$66:$B$215,"&gt;"&amp;D4,$B$66:$B$215,"&lt;="&amp;C4,$C$66:$C$215,$F$53,$D$66:$D$215,$G$52,$E$66:$E$215,$H$53)</f>
        <v>0</v>
      </c>
      <c r="O154" s="258">
        <f t="shared" si="13"/>
        <v>0</v>
      </c>
      <c r="P154" s="258">
        <f t="shared" si="13"/>
        <v>0</v>
      </c>
      <c r="Q154" s="192"/>
    </row>
    <row r="155" spans="1:17" x14ac:dyDescent="0.3">
      <c r="A155" s="23">
        <v>90</v>
      </c>
      <c r="B155" s="212"/>
      <c r="C155" s="222"/>
      <c r="D155" s="222"/>
      <c r="E155" s="222"/>
      <c r="F155" s="211"/>
      <c r="G155" s="211"/>
      <c r="H155" s="210"/>
      <c r="I155" s="203" t="str">
        <f t="shared" si="10"/>
        <v/>
      </c>
      <c r="J155" s="91" t="str">
        <f t="shared" si="11"/>
        <v/>
      </c>
      <c r="K155" s="195" t="s">
        <v>92</v>
      </c>
      <c r="L155" s="255"/>
      <c r="M155" s="259">
        <f>SUMIFS($J$66:$J$215,$B$66:$B$215,"&gt;"&amp;C4,$B$66:$B$215,"&lt;="&amp;B4,$C$66:$C$215,$F$54,$D$66:$D$215,$G$53,$E$66:$E$215,$H$54)</f>
        <v>0</v>
      </c>
      <c r="N155" s="259">
        <f t="shared" ref="N155:P155" si="14">SUMIFS($J$66:$J$215,$B$66:$B$215,"&gt;"&amp;D4,$B$66:$B$215,"&lt;="&amp;C4,$C$66:$C$215,$F$54,$D$66:$D$215,$G$53,$E$66:$E$215,$H$54)</f>
        <v>0</v>
      </c>
      <c r="O155" s="259">
        <f t="shared" si="14"/>
        <v>0</v>
      </c>
      <c r="P155" s="259">
        <f t="shared" si="14"/>
        <v>0</v>
      </c>
      <c r="Q155" s="192"/>
    </row>
    <row r="156" spans="1:17" x14ac:dyDescent="0.3">
      <c r="A156" s="23">
        <v>91</v>
      </c>
      <c r="B156" s="212"/>
      <c r="C156" s="222"/>
      <c r="D156" s="222"/>
      <c r="E156" s="222"/>
      <c r="F156" s="211"/>
      <c r="G156" s="211"/>
      <c r="H156" s="210"/>
      <c r="I156" s="203" t="str">
        <f t="shared" si="10"/>
        <v/>
      </c>
      <c r="J156" s="91" t="str">
        <f t="shared" si="11"/>
        <v/>
      </c>
      <c r="K156" s="195" t="s">
        <v>12</v>
      </c>
      <c r="L156" s="255"/>
      <c r="M156" s="259">
        <f>SUMIFS($J$66:$J$215,$B$66:$B$215,"&gt;"&amp;C4,$B$66:$B$215,"&lt;="&amp;B4,$C$66:$C$215,$F$53,$D$66:$D$215,$G$52,$E$66:$E$215,$H$55)</f>
        <v>0</v>
      </c>
      <c r="N156" s="259">
        <f t="shared" ref="N156:P156" si="15">SUMIFS($J$66:$J$215,$B$66:$B$215,"&gt;"&amp;D4,$B$66:$B$215,"&lt;="&amp;C4,$C$66:$C$215,$F$53,$D$66:$D$215,$G$52,$E$66:$E$215,$H$55)</f>
        <v>0</v>
      </c>
      <c r="O156" s="259">
        <f t="shared" si="15"/>
        <v>0</v>
      </c>
      <c r="P156" s="259">
        <f t="shared" si="15"/>
        <v>0</v>
      </c>
      <c r="Q156" s="192"/>
    </row>
    <row r="157" spans="1:17" x14ac:dyDescent="0.3">
      <c r="A157" s="23">
        <v>92</v>
      </c>
      <c r="B157" s="212"/>
      <c r="C157" s="222"/>
      <c r="D157" s="222"/>
      <c r="E157" s="222"/>
      <c r="F157" s="211"/>
      <c r="G157" s="211"/>
      <c r="H157" s="210"/>
      <c r="I157" s="203" t="str">
        <f t="shared" si="10"/>
        <v/>
      </c>
      <c r="J157" s="91" t="str">
        <f t="shared" si="11"/>
        <v/>
      </c>
      <c r="K157" s="195" t="s">
        <v>11</v>
      </c>
      <c r="L157" s="257"/>
      <c r="M157" s="259">
        <f>SUMIFS($J$66:$J$215,$B$66:$B$215,"&gt;"&amp;C4,$B$66:$B$215,"&lt;="&amp;B4,$C$66:$C$215,$F$53,$D$66:$D$215,$G$52,$E$66:$E$215,$H$56)</f>
        <v>0</v>
      </c>
      <c r="N157" s="259">
        <f t="shared" ref="N157:P157" si="16">SUMIFS($J$66:$J$215,$B$66:$B$215,"&gt;"&amp;D4,$B$66:$B$215,"&lt;="&amp;C4,$C$66:$C$215,$F$53,$D$66:$D$215,$G$52,$E$66:$E$215,$H$56)</f>
        <v>0</v>
      </c>
      <c r="O157" s="259">
        <f t="shared" si="16"/>
        <v>0</v>
      </c>
      <c r="P157" s="259">
        <f t="shared" si="16"/>
        <v>0</v>
      </c>
      <c r="Q157" s="192"/>
    </row>
    <row r="158" spans="1:17" x14ac:dyDescent="0.3">
      <c r="A158" s="23">
        <v>93</v>
      </c>
      <c r="B158" s="212"/>
      <c r="C158" s="222"/>
      <c r="D158" s="222"/>
      <c r="E158" s="222"/>
      <c r="F158" s="211"/>
      <c r="G158" s="211"/>
      <c r="H158" s="210"/>
      <c r="I158" s="203" t="str">
        <f t="shared" si="10"/>
        <v/>
      </c>
      <c r="J158" s="91" t="str">
        <f t="shared" si="11"/>
        <v/>
      </c>
      <c r="K158" s="195" t="s">
        <v>93</v>
      </c>
      <c r="L158" s="257"/>
      <c r="M158" s="259">
        <f>SUMIFS($J$66:$J$215,$B$66:$B$215,"&gt;"&amp;C4,$B$66:$B$215,"&lt;="&amp;B4,$C$66:$C$215,$F$53,$D$66:$D$215,$G$53,$E$66:$E$215,$H$52)</f>
        <v>0</v>
      </c>
      <c r="N158" s="259">
        <f t="shared" ref="N158:P158" si="17">SUMIFS($J$66:$J$215,$B$66:$B$215,"&gt;"&amp;D4,$B$66:$B$215,"&lt;="&amp;C4,$C$66:$C$215,$F$53,$D$66:$D$215,$G$53,$E$66:$E$215,$H$52)</f>
        <v>0</v>
      </c>
      <c r="O158" s="259">
        <f t="shared" si="17"/>
        <v>0</v>
      </c>
      <c r="P158" s="259">
        <f t="shared" si="17"/>
        <v>0</v>
      </c>
      <c r="Q158" s="192"/>
    </row>
    <row r="159" spans="1:17" x14ac:dyDescent="0.3">
      <c r="A159" s="23">
        <v>94</v>
      </c>
      <c r="B159" s="212"/>
      <c r="C159" s="222"/>
      <c r="D159" s="222"/>
      <c r="E159" s="222"/>
      <c r="F159" s="211"/>
      <c r="G159" s="211"/>
      <c r="H159" s="210"/>
      <c r="I159" s="203" t="str">
        <f t="shared" si="10"/>
        <v/>
      </c>
      <c r="J159" s="91" t="str">
        <f t="shared" si="11"/>
        <v/>
      </c>
      <c r="K159" s="195" t="s">
        <v>94</v>
      </c>
      <c r="L159" s="257"/>
      <c r="M159" s="259">
        <f>SUMIFS($J$66:$J$215,$B$66:$B$215,"&gt;"&amp;C4,$B$66:$B$215,"&lt;="&amp;B4,$C$66:$C$215,$F$53,$D$66:$D$215,$G$52,$E$66:$E$215,$H$53)</f>
        <v>0</v>
      </c>
      <c r="N159" s="259">
        <f t="shared" ref="N159:P159" si="18">SUMIFS($J$66:$J$215,$B$66:$B$215,"&gt;"&amp;D4,$B$66:$B$215,"&lt;="&amp;C4,$C$66:$C$215,$F$53,$D$66:$D$215,$G$52,$E$66:$E$215,$H$53)</f>
        <v>0</v>
      </c>
      <c r="O159" s="259">
        <f t="shared" si="18"/>
        <v>0</v>
      </c>
      <c r="P159" s="259">
        <f t="shared" si="18"/>
        <v>0</v>
      </c>
      <c r="Q159" s="192"/>
    </row>
    <row r="160" spans="1:17" x14ac:dyDescent="0.3">
      <c r="A160" s="23">
        <v>95</v>
      </c>
      <c r="B160" s="212"/>
      <c r="C160" s="222"/>
      <c r="D160" s="222"/>
      <c r="E160" s="222"/>
      <c r="F160" s="211"/>
      <c r="G160" s="211"/>
      <c r="H160" s="210"/>
      <c r="I160" s="203" t="str">
        <f t="shared" si="10"/>
        <v/>
      </c>
      <c r="J160" s="91" t="str">
        <f t="shared" si="11"/>
        <v/>
      </c>
      <c r="K160" s="195" t="s">
        <v>95</v>
      </c>
      <c r="L160" s="257"/>
      <c r="M160" s="259">
        <f>SUMIFS($J$66:$J$215,$B$66:$B$215,"&gt;"&amp;C4,$B$66:$B$215,"&lt;="&amp;B4,$C$66:$C$215,$F$53,$D$66:$D$215,$G$53,$E$66:$E$215,$H$54)</f>
        <v>0</v>
      </c>
      <c r="N160" s="259">
        <f t="shared" ref="N160:P160" si="19">SUMIFS($J$66:$J$215,$B$66:$B$215,"&gt;"&amp;D4,$B$66:$B$215,"&lt;="&amp;C4,$C$66:$C$215,$F$53,$D$66:$D$215,$G$53,$E$66:$E$215,$H$54)</f>
        <v>0</v>
      </c>
      <c r="O160" s="259">
        <f t="shared" si="19"/>
        <v>0</v>
      </c>
      <c r="P160" s="259">
        <f t="shared" si="19"/>
        <v>0</v>
      </c>
      <c r="Q160" s="192"/>
    </row>
    <row r="161" spans="1:17" x14ac:dyDescent="0.3">
      <c r="A161" s="23">
        <v>96</v>
      </c>
      <c r="B161" s="212"/>
      <c r="C161" s="222"/>
      <c r="D161" s="222"/>
      <c r="E161" s="222"/>
      <c r="F161" s="211"/>
      <c r="G161" s="211"/>
      <c r="H161" s="210"/>
      <c r="I161" s="203" t="str">
        <f t="shared" si="10"/>
        <v/>
      </c>
      <c r="J161" s="91" t="str">
        <f t="shared" si="11"/>
        <v/>
      </c>
      <c r="K161" s="195" t="s">
        <v>13</v>
      </c>
      <c r="L161" s="257"/>
      <c r="M161" s="259">
        <f>SUMIFS($J$66:$J$215,$B$66:$B$215,"&gt;"&amp;C4,$B$66:$B$215,"&lt;="&amp;B4,$C$66:$C$215,$F$53,$D$66:$D$215,$G$53,$E$66:$E$215,$H$55)</f>
        <v>0</v>
      </c>
      <c r="N161" s="259">
        <f t="shared" ref="N161:P161" si="20">SUMIFS($J$66:$J$215,$B$66:$B$215,"&gt;"&amp;D4,$B$66:$B$215,"&lt;="&amp;C4,$C$66:$C$215,$F$53,$D$66:$D$215,$G$53,$E$66:$E$215,$H$55)</f>
        <v>0</v>
      </c>
      <c r="O161" s="259">
        <f t="shared" si="20"/>
        <v>0</v>
      </c>
      <c r="P161" s="259">
        <f t="shared" si="20"/>
        <v>0</v>
      </c>
      <c r="Q161" s="192"/>
    </row>
    <row r="162" spans="1:17" x14ac:dyDescent="0.3">
      <c r="A162" s="23">
        <v>97</v>
      </c>
      <c r="B162" s="212"/>
      <c r="C162" s="222"/>
      <c r="D162" s="222"/>
      <c r="E162" s="222"/>
      <c r="F162" s="211"/>
      <c r="G162" s="211"/>
      <c r="H162" s="210"/>
      <c r="I162" s="203" t="str">
        <f t="shared" si="10"/>
        <v/>
      </c>
      <c r="J162" s="91" t="str">
        <f t="shared" ref="J162:J194" si="21">IF(B162="","",IF(C162=$F$53,IF((MONTH($B$4)-MONTH(B162))&gt;=0,MONTH($B$4)-MONTH(B162),12+(MONTH($B$4)-MONTH(B162)))/12*(G162/450)*F162,IF((MONTH(B162)-MONTH($B$4))&gt;0,MONTH(B162)-MONTH($B$4),12+(MONTH(B162)-MONTH($B$4)))/12*(G162/450)*F162))</f>
        <v/>
      </c>
      <c r="K162" s="195" t="s">
        <v>18</v>
      </c>
      <c r="L162" s="257"/>
      <c r="M162" s="259">
        <f>SUMIFS($J$66:$J$215,$B$66:$B$215,"&gt;"&amp;C4,$B$66:$B$215,"&lt;="&amp;B4,$C$66:$C$215,$F$53,$D$66:$D$215,$G$53,$E$66:$E$215,$H$58)</f>
        <v>0</v>
      </c>
      <c r="N162" s="259">
        <f t="shared" ref="N162:P162" si="22">SUMIFS($J$66:$J$215,$B$66:$B$215,"&gt;"&amp;D4,$B$66:$B$215,"&lt;="&amp;C4,$C$66:$C$215,$F$53,$D$66:$D$215,$G$53,$E$66:$E$215,$H$58)</f>
        <v>0</v>
      </c>
      <c r="O162" s="259">
        <f t="shared" si="22"/>
        <v>0</v>
      </c>
      <c r="P162" s="259">
        <f t="shared" si="22"/>
        <v>0</v>
      </c>
      <c r="Q162" s="192"/>
    </row>
    <row r="163" spans="1:17" x14ac:dyDescent="0.3">
      <c r="A163" s="23">
        <v>98</v>
      </c>
      <c r="B163" s="212"/>
      <c r="C163" s="222"/>
      <c r="D163" s="222"/>
      <c r="E163" s="222"/>
      <c r="F163" s="211"/>
      <c r="G163" s="211"/>
      <c r="H163" s="210"/>
      <c r="I163" s="203" t="str">
        <f t="shared" si="10"/>
        <v/>
      </c>
      <c r="J163" s="91" t="str">
        <f t="shared" si="21"/>
        <v/>
      </c>
      <c r="K163" s="257"/>
      <c r="L163" s="257"/>
      <c r="M163" s="255"/>
      <c r="N163" s="255"/>
      <c r="O163" s="255"/>
      <c r="P163" s="255"/>
      <c r="Q163" s="192"/>
    </row>
    <row r="164" spans="1:17" x14ac:dyDescent="0.3">
      <c r="A164" s="23">
        <v>99</v>
      </c>
      <c r="B164" s="212"/>
      <c r="C164" s="222"/>
      <c r="D164" s="222"/>
      <c r="E164" s="222"/>
      <c r="F164" s="211"/>
      <c r="G164" s="211"/>
      <c r="H164" s="210"/>
      <c r="I164" s="203" t="str">
        <f t="shared" si="10"/>
        <v/>
      </c>
      <c r="J164" s="91" t="str">
        <f t="shared" si="21"/>
        <v/>
      </c>
      <c r="K164" s="255"/>
      <c r="L164" s="255"/>
      <c r="M164" s="255"/>
      <c r="N164" s="255"/>
      <c r="O164" s="255"/>
      <c r="P164" s="255"/>
      <c r="Q164" s="192"/>
    </row>
    <row r="165" spans="1:17" x14ac:dyDescent="0.3">
      <c r="A165" s="23">
        <v>100</v>
      </c>
      <c r="B165" s="212"/>
      <c r="C165" s="222"/>
      <c r="D165" s="222"/>
      <c r="E165" s="222"/>
      <c r="F165" s="211"/>
      <c r="G165" s="211"/>
      <c r="H165" s="210"/>
      <c r="I165" s="203" t="str">
        <f t="shared" si="10"/>
        <v/>
      </c>
      <c r="J165" s="91" t="str">
        <f t="shared" si="21"/>
        <v/>
      </c>
      <c r="K165" s="255"/>
      <c r="L165" s="255"/>
      <c r="M165" s="255"/>
      <c r="N165" s="255"/>
      <c r="O165" s="255"/>
      <c r="P165" s="255"/>
      <c r="Q165" s="192"/>
    </row>
    <row r="166" spans="1:17" x14ac:dyDescent="0.3">
      <c r="A166" s="23">
        <v>101</v>
      </c>
      <c r="B166" s="212"/>
      <c r="C166" s="222"/>
      <c r="D166" s="222"/>
      <c r="E166" s="222"/>
      <c r="F166" s="211"/>
      <c r="G166" s="211"/>
      <c r="H166" s="210"/>
      <c r="I166" s="203" t="str">
        <f t="shared" si="10"/>
        <v/>
      </c>
      <c r="J166" s="91" t="str">
        <f t="shared" si="21"/>
        <v/>
      </c>
      <c r="K166" s="254"/>
      <c r="L166" s="254"/>
      <c r="M166" s="254"/>
      <c r="N166" s="254"/>
      <c r="O166" s="254"/>
      <c r="P166" s="254"/>
    </row>
    <row r="167" spans="1:17" x14ac:dyDescent="0.3">
      <c r="A167" s="23">
        <v>102</v>
      </c>
      <c r="B167" s="212"/>
      <c r="C167" s="222"/>
      <c r="D167" s="222"/>
      <c r="E167" s="222"/>
      <c r="F167" s="211"/>
      <c r="G167" s="211"/>
      <c r="H167" s="210"/>
      <c r="I167" s="203" t="str">
        <f t="shared" si="10"/>
        <v/>
      </c>
      <c r="J167" s="91" t="str">
        <f t="shared" si="21"/>
        <v/>
      </c>
      <c r="K167" s="254"/>
      <c r="L167" s="254"/>
      <c r="M167" s="254"/>
      <c r="N167" s="254"/>
      <c r="O167" s="254"/>
      <c r="P167" s="254"/>
    </row>
    <row r="168" spans="1:17" x14ac:dyDescent="0.3">
      <c r="A168" s="23">
        <v>103</v>
      </c>
      <c r="B168" s="212"/>
      <c r="C168" s="222"/>
      <c r="D168" s="222"/>
      <c r="E168" s="222"/>
      <c r="F168" s="211"/>
      <c r="G168" s="211"/>
      <c r="H168" s="210"/>
      <c r="I168" s="203" t="str">
        <f t="shared" si="10"/>
        <v/>
      </c>
      <c r="J168" s="91" t="str">
        <f t="shared" si="21"/>
        <v/>
      </c>
      <c r="K168" s="254"/>
      <c r="L168" s="254"/>
      <c r="M168" s="254"/>
      <c r="N168" s="254"/>
      <c r="O168" s="254"/>
      <c r="P168" s="254"/>
    </row>
    <row r="169" spans="1:17" x14ac:dyDescent="0.3">
      <c r="A169" s="23">
        <v>104</v>
      </c>
      <c r="B169" s="212"/>
      <c r="C169" s="222"/>
      <c r="D169" s="222"/>
      <c r="E169" s="222"/>
      <c r="F169" s="211"/>
      <c r="G169" s="211"/>
      <c r="H169" s="210"/>
      <c r="I169" s="203" t="str">
        <f t="shared" si="10"/>
        <v/>
      </c>
      <c r="J169" s="91" t="str">
        <f t="shared" si="21"/>
        <v/>
      </c>
      <c r="K169" s="254"/>
      <c r="L169" s="254"/>
      <c r="M169" s="254"/>
      <c r="N169" s="254"/>
      <c r="O169" s="254"/>
      <c r="P169" s="254"/>
    </row>
    <row r="170" spans="1:17" x14ac:dyDescent="0.3">
      <c r="A170" s="23">
        <v>105</v>
      </c>
      <c r="B170" s="212"/>
      <c r="C170" s="222"/>
      <c r="D170" s="222"/>
      <c r="E170" s="222"/>
      <c r="F170" s="211"/>
      <c r="G170" s="211"/>
      <c r="H170" s="210"/>
      <c r="I170" s="203" t="str">
        <f t="shared" si="10"/>
        <v/>
      </c>
      <c r="J170" s="91" t="str">
        <f t="shared" si="21"/>
        <v/>
      </c>
      <c r="K170" s="254"/>
      <c r="L170" s="254"/>
      <c r="M170" s="254"/>
      <c r="N170" s="254"/>
      <c r="O170" s="254"/>
      <c r="P170" s="254"/>
    </row>
    <row r="171" spans="1:17" x14ac:dyDescent="0.3">
      <c r="A171" s="23">
        <v>106</v>
      </c>
      <c r="B171" s="213"/>
      <c r="C171" s="223"/>
      <c r="D171" s="223"/>
      <c r="E171" s="223"/>
      <c r="F171" s="214"/>
      <c r="G171" s="214"/>
      <c r="H171" s="215"/>
      <c r="I171" s="203" t="str">
        <f t="shared" si="10"/>
        <v/>
      </c>
      <c r="J171" s="91" t="str">
        <f t="shared" si="21"/>
        <v/>
      </c>
      <c r="K171" s="254"/>
      <c r="L171" s="254"/>
      <c r="M171" s="254"/>
      <c r="N171" s="254"/>
      <c r="O171" s="254"/>
      <c r="P171" s="254"/>
    </row>
    <row r="172" spans="1:17" x14ac:dyDescent="0.3">
      <c r="A172" s="23">
        <v>107</v>
      </c>
      <c r="B172" s="213"/>
      <c r="C172" s="223"/>
      <c r="D172" s="223"/>
      <c r="E172" s="223"/>
      <c r="F172" s="214"/>
      <c r="G172" s="214"/>
      <c r="H172" s="215"/>
      <c r="I172" s="203" t="str">
        <f t="shared" si="10"/>
        <v/>
      </c>
      <c r="J172" s="91" t="str">
        <f t="shared" si="21"/>
        <v/>
      </c>
      <c r="K172" s="254"/>
      <c r="L172" s="254"/>
      <c r="M172" s="254"/>
      <c r="N172" s="254"/>
      <c r="O172" s="254"/>
      <c r="P172" s="254"/>
    </row>
    <row r="173" spans="1:17" x14ac:dyDescent="0.3">
      <c r="A173" s="23">
        <v>108</v>
      </c>
      <c r="B173" s="213"/>
      <c r="C173" s="223"/>
      <c r="D173" s="223"/>
      <c r="E173" s="223"/>
      <c r="F173" s="214"/>
      <c r="G173" s="214"/>
      <c r="H173" s="215"/>
      <c r="I173" s="203" t="str">
        <f t="shared" si="10"/>
        <v/>
      </c>
      <c r="J173" s="91" t="str">
        <f t="shared" si="21"/>
        <v/>
      </c>
      <c r="K173" s="254"/>
      <c r="L173" s="254"/>
      <c r="M173" s="254"/>
      <c r="N173" s="254"/>
      <c r="O173" s="254"/>
      <c r="P173" s="254"/>
    </row>
    <row r="174" spans="1:17" x14ac:dyDescent="0.3">
      <c r="A174" s="23">
        <v>109</v>
      </c>
      <c r="B174" s="213"/>
      <c r="C174" s="223"/>
      <c r="D174" s="223"/>
      <c r="E174" s="223"/>
      <c r="F174" s="214"/>
      <c r="G174" s="214"/>
      <c r="H174" s="215"/>
      <c r="I174" s="203" t="str">
        <f t="shared" si="10"/>
        <v/>
      </c>
      <c r="J174" s="91" t="str">
        <f t="shared" si="21"/>
        <v/>
      </c>
      <c r="K174" s="254"/>
      <c r="L174" s="254"/>
      <c r="M174" s="254"/>
      <c r="N174" s="254"/>
      <c r="O174" s="254"/>
      <c r="P174" s="254"/>
    </row>
    <row r="175" spans="1:17" x14ac:dyDescent="0.3">
      <c r="A175" s="23">
        <v>110</v>
      </c>
      <c r="B175" s="213"/>
      <c r="C175" s="223"/>
      <c r="D175" s="223"/>
      <c r="E175" s="223"/>
      <c r="F175" s="214"/>
      <c r="G175" s="214"/>
      <c r="H175" s="215"/>
      <c r="I175" s="203" t="str">
        <f t="shared" si="10"/>
        <v/>
      </c>
      <c r="J175" s="91" t="str">
        <f t="shared" si="21"/>
        <v/>
      </c>
      <c r="K175" s="254"/>
      <c r="L175" s="254"/>
      <c r="M175" s="254"/>
      <c r="N175" s="254"/>
      <c r="O175" s="254"/>
      <c r="P175" s="254"/>
    </row>
    <row r="176" spans="1:17" x14ac:dyDescent="0.3">
      <c r="A176" s="23">
        <v>111</v>
      </c>
      <c r="B176" s="213"/>
      <c r="C176" s="223"/>
      <c r="D176" s="223"/>
      <c r="E176" s="223"/>
      <c r="F176" s="214"/>
      <c r="G176" s="214"/>
      <c r="H176" s="215"/>
      <c r="I176" s="203" t="str">
        <f t="shared" si="10"/>
        <v/>
      </c>
      <c r="J176" s="91" t="str">
        <f t="shared" si="21"/>
        <v/>
      </c>
      <c r="K176" s="254"/>
      <c r="L176" s="254"/>
      <c r="M176" s="254"/>
      <c r="N176" s="254"/>
      <c r="O176" s="254"/>
      <c r="P176" s="254"/>
    </row>
    <row r="177" spans="1:16" x14ac:dyDescent="0.3">
      <c r="A177" s="23">
        <v>112</v>
      </c>
      <c r="B177" s="213"/>
      <c r="C177" s="223"/>
      <c r="D177" s="223"/>
      <c r="E177" s="223"/>
      <c r="F177" s="214"/>
      <c r="G177" s="214"/>
      <c r="H177" s="215"/>
      <c r="I177" s="203" t="str">
        <f t="shared" si="10"/>
        <v/>
      </c>
      <c r="J177" s="91" t="str">
        <f t="shared" si="21"/>
        <v/>
      </c>
      <c r="K177" s="254"/>
      <c r="L177" s="254"/>
      <c r="M177" s="254"/>
      <c r="N177" s="254"/>
      <c r="O177" s="254"/>
      <c r="P177" s="254"/>
    </row>
    <row r="178" spans="1:16" x14ac:dyDescent="0.3">
      <c r="A178" s="23">
        <v>113</v>
      </c>
      <c r="B178" s="213"/>
      <c r="C178" s="223"/>
      <c r="D178" s="223"/>
      <c r="E178" s="223"/>
      <c r="F178" s="214"/>
      <c r="G178" s="214"/>
      <c r="H178" s="215"/>
      <c r="I178" s="203" t="str">
        <f t="shared" si="10"/>
        <v/>
      </c>
      <c r="J178" s="91" t="str">
        <f t="shared" si="21"/>
        <v/>
      </c>
      <c r="K178" s="254"/>
      <c r="L178" s="254"/>
      <c r="M178" s="254"/>
      <c r="N178" s="254"/>
      <c r="O178" s="254"/>
      <c r="P178" s="254"/>
    </row>
    <row r="179" spans="1:16" x14ac:dyDescent="0.3">
      <c r="A179" s="23">
        <v>114</v>
      </c>
      <c r="B179" s="213"/>
      <c r="C179" s="223"/>
      <c r="D179" s="223"/>
      <c r="E179" s="223"/>
      <c r="F179" s="214"/>
      <c r="G179" s="214"/>
      <c r="H179" s="215"/>
      <c r="I179" s="203" t="str">
        <f t="shared" si="10"/>
        <v/>
      </c>
      <c r="J179" s="91" t="str">
        <f t="shared" si="21"/>
        <v/>
      </c>
      <c r="K179" s="254"/>
      <c r="L179" s="254"/>
      <c r="M179" s="254"/>
      <c r="N179" s="254"/>
      <c r="O179" s="254"/>
      <c r="P179" s="254"/>
    </row>
    <row r="180" spans="1:16" x14ac:dyDescent="0.3">
      <c r="A180" s="23">
        <v>115</v>
      </c>
      <c r="B180" s="213"/>
      <c r="C180" s="223"/>
      <c r="D180" s="223"/>
      <c r="E180" s="223"/>
      <c r="F180" s="214"/>
      <c r="G180" s="214"/>
      <c r="H180" s="215"/>
      <c r="I180" s="203" t="str">
        <f t="shared" si="10"/>
        <v/>
      </c>
      <c r="J180" s="91" t="str">
        <f t="shared" si="21"/>
        <v/>
      </c>
      <c r="K180" s="254"/>
      <c r="L180" s="254"/>
      <c r="M180" s="254"/>
      <c r="N180" s="254"/>
      <c r="O180" s="254"/>
      <c r="P180" s="254"/>
    </row>
    <row r="181" spans="1:16" x14ac:dyDescent="0.3">
      <c r="A181" s="23">
        <v>116</v>
      </c>
      <c r="B181" s="213"/>
      <c r="C181" s="223"/>
      <c r="D181" s="223"/>
      <c r="E181" s="223"/>
      <c r="F181" s="214"/>
      <c r="G181" s="214"/>
      <c r="H181" s="215"/>
      <c r="I181" s="203" t="str">
        <f t="shared" si="10"/>
        <v/>
      </c>
      <c r="J181" s="91" t="str">
        <f t="shared" si="21"/>
        <v/>
      </c>
      <c r="K181" s="254"/>
      <c r="L181" s="254"/>
      <c r="M181" s="254"/>
      <c r="N181" s="254"/>
      <c r="O181" s="254"/>
      <c r="P181" s="254"/>
    </row>
    <row r="182" spans="1:16" x14ac:dyDescent="0.3">
      <c r="A182" s="23">
        <v>117</v>
      </c>
      <c r="B182" s="213"/>
      <c r="C182" s="223"/>
      <c r="D182" s="223"/>
      <c r="E182" s="223"/>
      <c r="F182" s="214"/>
      <c r="G182" s="214"/>
      <c r="H182" s="215"/>
      <c r="I182" s="203" t="str">
        <f t="shared" si="10"/>
        <v/>
      </c>
      <c r="J182" s="91" t="str">
        <f t="shared" si="21"/>
        <v/>
      </c>
      <c r="K182" s="254"/>
      <c r="L182" s="254"/>
      <c r="M182" s="254"/>
      <c r="N182" s="254"/>
      <c r="O182" s="254"/>
      <c r="P182" s="254"/>
    </row>
    <row r="183" spans="1:16" x14ac:dyDescent="0.3">
      <c r="A183" s="23">
        <v>118</v>
      </c>
      <c r="B183" s="213"/>
      <c r="C183" s="223"/>
      <c r="D183" s="223"/>
      <c r="E183" s="223"/>
      <c r="F183" s="214"/>
      <c r="G183" s="214"/>
      <c r="H183" s="215"/>
      <c r="I183" s="203" t="str">
        <f t="shared" si="10"/>
        <v/>
      </c>
      <c r="J183" s="91" t="str">
        <f t="shared" si="21"/>
        <v/>
      </c>
    </row>
    <row r="184" spans="1:16" x14ac:dyDescent="0.3">
      <c r="A184" s="23">
        <v>119</v>
      </c>
      <c r="B184" s="213"/>
      <c r="C184" s="223"/>
      <c r="D184" s="223"/>
      <c r="E184" s="223"/>
      <c r="F184" s="214"/>
      <c r="G184" s="214"/>
      <c r="H184" s="215"/>
      <c r="I184" s="203" t="str">
        <f t="shared" si="10"/>
        <v/>
      </c>
      <c r="J184" s="91" t="str">
        <f t="shared" si="21"/>
        <v/>
      </c>
    </row>
    <row r="185" spans="1:16" x14ac:dyDescent="0.3">
      <c r="A185" s="23">
        <v>120</v>
      </c>
      <c r="B185" s="213"/>
      <c r="C185" s="223"/>
      <c r="D185" s="223"/>
      <c r="E185" s="223"/>
      <c r="F185" s="214"/>
      <c r="G185" s="214"/>
      <c r="H185" s="215"/>
      <c r="I185" s="203" t="str">
        <f t="shared" si="10"/>
        <v/>
      </c>
      <c r="J185" s="91" t="str">
        <f t="shared" si="21"/>
        <v/>
      </c>
    </row>
    <row r="186" spans="1:16" x14ac:dyDescent="0.3">
      <c r="A186" s="23">
        <v>121</v>
      </c>
      <c r="B186" s="213"/>
      <c r="C186" s="223"/>
      <c r="D186" s="223"/>
      <c r="E186" s="223"/>
      <c r="F186" s="214"/>
      <c r="G186" s="214"/>
      <c r="H186" s="215"/>
      <c r="I186" s="203" t="str">
        <f t="shared" si="10"/>
        <v/>
      </c>
      <c r="J186" s="91" t="str">
        <f t="shared" si="21"/>
        <v/>
      </c>
    </row>
    <row r="187" spans="1:16" x14ac:dyDescent="0.3">
      <c r="A187" s="23">
        <v>122</v>
      </c>
      <c r="B187" s="213"/>
      <c r="C187" s="223"/>
      <c r="D187" s="223"/>
      <c r="E187" s="223"/>
      <c r="F187" s="214"/>
      <c r="G187" s="214"/>
      <c r="H187" s="215"/>
      <c r="I187" s="203" t="str">
        <f t="shared" si="10"/>
        <v/>
      </c>
      <c r="J187" s="91" t="str">
        <f t="shared" si="21"/>
        <v/>
      </c>
    </row>
    <row r="188" spans="1:16" x14ac:dyDescent="0.3">
      <c r="A188" s="23">
        <v>123</v>
      </c>
      <c r="B188" s="213"/>
      <c r="C188" s="223"/>
      <c r="D188" s="223"/>
      <c r="E188" s="223"/>
      <c r="F188" s="214"/>
      <c r="G188" s="214"/>
      <c r="H188" s="215"/>
      <c r="I188" s="203" t="str">
        <f t="shared" si="10"/>
        <v/>
      </c>
      <c r="J188" s="91" t="str">
        <f t="shared" si="21"/>
        <v/>
      </c>
    </row>
    <row r="189" spans="1:16" x14ac:dyDescent="0.3">
      <c r="A189" s="23">
        <v>124</v>
      </c>
      <c r="B189" s="213"/>
      <c r="C189" s="223"/>
      <c r="D189" s="223"/>
      <c r="E189" s="223"/>
      <c r="F189" s="214"/>
      <c r="G189" s="214"/>
      <c r="H189" s="215"/>
      <c r="I189" s="203" t="str">
        <f t="shared" si="10"/>
        <v/>
      </c>
      <c r="J189" s="91" t="str">
        <f t="shared" si="21"/>
        <v/>
      </c>
    </row>
    <row r="190" spans="1:16" x14ac:dyDescent="0.3">
      <c r="A190" s="23">
        <v>125</v>
      </c>
      <c r="B190" s="213"/>
      <c r="C190" s="223"/>
      <c r="D190" s="223"/>
      <c r="E190" s="223"/>
      <c r="F190" s="214"/>
      <c r="G190" s="214"/>
      <c r="H190" s="215"/>
      <c r="I190" s="203" t="str">
        <f t="shared" si="10"/>
        <v/>
      </c>
      <c r="J190" s="91" t="str">
        <f t="shared" si="21"/>
        <v/>
      </c>
    </row>
    <row r="191" spans="1:16" x14ac:dyDescent="0.3">
      <c r="A191" s="23">
        <v>126</v>
      </c>
      <c r="B191" s="213"/>
      <c r="C191" s="223"/>
      <c r="D191" s="223"/>
      <c r="E191" s="223"/>
      <c r="F191" s="214"/>
      <c r="G191" s="214"/>
      <c r="H191" s="215"/>
      <c r="I191" s="203" t="str">
        <f t="shared" si="10"/>
        <v/>
      </c>
      <c r="J191" s="91" t="str">
        <f t="shared" si="21"/>
        <v/>
      </c>
    </row>
    <row r="192" spans="1:16" x14ac:dyDescent="0.3">
      <c r="A192" s="23">
        <v>127</v>
      </c>
      <c r="B192" s="213"/>
      <c r="C192" s="223"/>
      <c r="D192" s="223"/>
      <c r="E192" s="223"/>
      <c r="F192" s="214"/>
      <c r="G192" s="214"/>
      <c r="H192" s="215"/>
      <c r="I192" s="203" t="str">
        <f t="shared" si="10"/>
        <v/>
      </c>
      <c r="J192" s="91" t="str">
        <f t="shared" si="21"/>
        <v/>
      </c>
    </row>
    <row r="193" spans="1:10" x14ac:dyDescent="0.3">
      <c r="A193" s="23">
        <v>128</v>
      </c>
      <c r="B193" s="213"/>
      <c r="C193" s="223"/>
      <c r="D193" s="223"/>
      <c r="E193" s="223"/>
      <c r="F193" s="214"/>
      <c r="G193" s="214"/>
      <c r="H193" s="215"/>
      <c r="I193" s="203" t="str">
        <f t="shared" si="10"/>
        <v/>
      </c>
      <c r="J193" s="91" t="str">
        <f t="shared" si="21"/>
        <v/>
      </c>
    </row>
    <row r="194" spans="1:10" x14ac:dyDescent="0.3">
      <c r="A194" s="23">
        <v>129</v>
      </c>
      <c r="B194" s="213"/>
      <c r="C194" s="223"/>
      <c r="D194" s="223"/>
      <c r="E194" s="223"/>
      <c r="F194" s="214"/>
      <c r="G194" s="214"/>
      <c r="H194" s="215"/>
      <c r="I194" s="203" t="str">
        <f t="shared" ref="I194:I215" si="23">IF(ISERROR(H194/F194),"",H194/F194)</f>
        <v/>
      </c>
      <c r="J194" s="91" t="str">
        <f t="shared" si="21"/>
        <v/>
      </c>
    </row>
    <row r="195" spans="1:10" x14ac:dyDescent="0.3">
      <c r="A195" s="23">
        <v>130</v>
      </c>
      <c r="B195" s="213"/>
      <c r="C195" s="223"/>
      <c r="D195" s="223"/>
      <c r="E195" s="223"/>
      <c r="F195" s="214"/>
      <c r="G195" s="214"/>
      <c r="H195" s="215"/>
      <c r="I195" s="203" t="str">
        <f t="shared" si="23"/>
        <v/>
      </c>
      <c r="J195" s="91" t="str">
        <f t="shared" ref="J195:J215" si="24">IF(B195="","",IF(C195=$F$53,IF((MONTH($B$4)-MONTH(B195))&gt;=0,MONTH($B$4)-MONTH(B195),12+(MONTH($B$4)-MONTH(B195)))/12*(G195/450)*F195,IF((MONTH(B195)-MONTH($B$4))&gt;0,MONTH(B195)-MONTH($B$4),12+(MONTH(B195)-MONTH($B$4)))/12*(G195/450)*F195))</f>
        <v/>
      </c>
    </row>
    <row r="196" spans="1:10" x14ac:dyDescent="0.3">
      <c r="A196" s="23">
        <v>131</v>
      </c>
      <c r="B196" s="104"/>
      <c r="C196" s="105"/>
      <c r="D196" s="105"/>
      <c r="E196" s="105"/>
      <c r="F196" s="105"/>
      <c r="G196" s="105"/>
      <c r="H196" s="106"/>
      <c r="I196" s="203" t="str">
        <f t="shared" si="23"/>
        <v/>
      </c>
      <c r="J196" s="91" t="str">
        <f t="shared" si="24"/>
        <v/>
      </c>
    </row>
    <row r="197" spans="1:10" x14ac:dyDescent="0.3">
      <c r="A197" s="23">
        <v>132</v>
      </c>
      <c r="B197" s="104"/>
      <c r="C197" s="105"/>
      <c r="D197" s="105"/>
      <c r="E197" s="105"/>
      <c r="F197" s="105"/>
      <c r="G197" s="105"/>
      <c r="H197" s="106"/>
      <c r="I197" s="203" t="str">
        <f t="shared" si="23"/>
        <v/>
      </c>
      <c r="J197" s="91" t="str">
        <f t="shared" si="24"/>
        <v/>
      </c>
    </row>
    <row r="198" spans="1:10" x14ac:dyDescent="0.3">
      <c r="A198" s="23">
        <v>133</v>
      </c>
      <c r="B198" s="104"/>
      <c r="C198" s="105"/>
      <c r="D198" s="105"/>
      <c r="E198" s="105"/>
      <c r="F198" s="105"/>
      <c r="G198" s="105"/>
      <c r="H198" s="106"/>
      <c r="I198" s="203" t="str">
        <f t="shared" si="23"/>
        <v/>
      </c>
      <c r="J198" s="91" t="str">
        <f t="shared" si="24"/>
        <v/>
      </c>
    </row>
    <row r="199" spans="1:10" x14ac:dyDescent="0.3">
      <c r="A199" s="23">
        <v>134</v>
      </c>
      <c r="B199" s="104"/>
      <c r="C199" s="105"/>
      <c r="D199" s="105"/>
      <c r="E199" s="105"/>
      <c r="F199" s="105"/>
      <c r="G199" s="105"/>
      <c r="H199" s="106"/>
      <c r="I199" s="203" t="str">
        <f t="shared" si="23"/>
        <v/>
      </c>
      <c r="J199" s="91" t="str">
        <f t="shared" si="24"/>
        <v/>
      </c>
    </row>
    <row r="200" spans="1:10" x14ac:dyDescent="0.3">
      <c r="A200" s="23">
        <v>135</v>
      </c>
      <c r="B200" s="104"/>
      <c r="C200" s="105"/>
      <c r="D200" s="105"/>
      <c r="E200" s="105"/>
      <c r="F200" s="105"/>
      <c r="G200" s="105"/>
      <c r="H200" s="106"/>
      <c r="I200" s="203" t="str">
        <f t="shared" si="23"/>
        <v/>
      </c>
      <c r="J200" s="91" t="str">
        <f t="shared" si="24"/>
        <v/>
      </c>
    </row>
    <row r="201" spans="1:10" x14ac:dyDescent="0.3">
      <c r="A201" s="23">
        <v>136</v>
      </c>
      <c r="B201" s="104"/>
      <c r="C201" s="105"/>
      <c r="D201" s="105"/>
      <c r="E201" s="105"/>
      <c r="F201" s="105"/>
      <c r="G201" s="105"/>
      <c r="H201" s="106"/>
      <c r="I201" s="203" t="str">
        <f t="shared" si="23"/>
        <v/>
      </c>
      <c r="J201" s="91" t="str">
        <f t="shared" si="24"/>
        <v/>
      </c>
    </row>
    <row r="202" spans="1:10" x14ac:dyDescent="0.3">
      <c r="A202" s="23">
        <v>137</v>
      </c>
      <c r="B202" s="104"/>
      <c r="C202" s="105"/>
      <c r="D202" s="105"/>
      <c r="E202" s="105"/>
      <c r="F202" s="105"/>
      <c r="G202" s="105"/>
      <c r="H202" s="106"/>
      <c r="I202" s="203" t="str">
        <f t="shared" si="23"/>
        <v/>
      </c>
      <c r="J202" s="91" t="str">
        <f t="shared" si="24"/>
        <v/>
      </c>
    </row>
    <row r="203" spans="1:10" x14ac:dyDescent="0.3">
      <c r="A203" s="23">
        <v>138</v>
      </c>
      <c r="B203" s="104"/>
      <c r="C203" s="105"/>
      <c r="D203" s="105"/>
      <c r="E203" s="105"/>
      <c r="F203" s="105"/>
      <c r="G203" s="105"/>
      <c r="H203" s="106"/>
      <c r="I203" s="203" t="str">
        <f t="shared" si="23"/>
        <v/>
      </c>
      <c r="J203" s="91" t="str">
        <f t="shared" si="24"/>
        <v/>
      </c>
    </row>
    <row r="204" spans="1:10" x14ac:dyDescent="0.3">
      <c r="A204" s="23">
        <v>139</v>
      </c>
      <c r="B204" s="104"/>
      <c r="C204" s="105"/>
      <c r="D204" s="105"/>
      <c r="E204" s="105"/>
      <c r="F204" s="105"/>
      <c r="G204" s="105"/>
      <c r="H204" s="106"/>
      <c r="I204" s="203" t="str">
        <f t="shared" si="23"/>
        <v/>
      </c>
      <c r="J204" s="91" t="str">
        <f t="shared" si="24"/>
        <v/>
      </c>
    </row>
    <row r="205" spans="1:10" x14ac:dyDescent="0.3">
      <c r="A205" s="23">
        <v>140</v>
      </c>
      <c r="B205" s="104"/>
      <c r="C205" s="105"/>
      <c r="D205" s="105"/>
      <c r="E205" s="105"/>
      <c r="F205" s="105"/>
      <c r="G205" s="105"/>
      <c r="H205" s="106"/>
      <c r="I205" s="203" t="str">
        <f t="shared" si="23"/>
        <v/>
      </c>
      <c r="J205" s="91" t="str">
        <f t="shared" si="24"/>
        <v/>
      </c>
    </row>
    <row r="206" spans="1:10" x14ac:dyDescent="0.3">
      <c r="A206" s="23">
        <v>141</v>
      </c>
      <c r="B206" s="104"/>
      <c r="C206" s="105"/>
      <c r="D206" s="105"/>
      <c r="E206" s="105"/>
      <c r="F206" s="105"/>
      <c r="G206" s="105"/>
      <c r="H206" s="106"/>
      <c r="I206" s="203" t="str">
        <f t="shared" si="23"/>
        <v/>
      </c>
      <c r="J206" s="91" t="str">
        <f t="shared" si="24"/>
        <v/>
      </c>
    </row>
    <row r="207" spans="1:10" x14ac:dyDescent="0.3">
      <c r="A207" s="23">
        <v>142</v>
      </c>
      <c r="B207" s="104"/>
      <c r="C207" s="105"/>
      <c r="D207" s="105"/>
      <c r="E207" s="105"/>
      <c r="F207" s="105"/>
      <c r="G207" s="105"/>
      <c r="H207" s="106"/>
      <c r="I207" s="203" t="str">
        <f t="shared" si="23"/>
        <v/>
      </c>
      <c r="J207" s="91" t="str">
        <f t="shared" si="24"/>
        <v/>
      </c>
    </row>
    <row r="208" spans="1:10" x14ac:dyDescent="0.3">
      <c r="A208" s="23">
        <v>143</v>
      </c>
      <c r="B208" s="104"/>
      <c r="C208" s="105"/>
      <c r="D208" s="105"/>
      <c r="E208" s="105"/>
      <c r="F208" s="105"/>
      <c r="G208" s="105"/>
      <c r="H208" s="106"/>
      <c r="I208" s="203" t="str">
        <f t="shared" si="23"/>
        <v/>
      </c>
      <c r="J208" s="91" t="str">
        <f t="shared" si="24"/>
        <v/>
      </c>
    </row>
    <row r="209" spans="1:10" x14ac:dyDescent="0.3">
      <c r="A209" s="23">
        <v>144</v>
      </c>
      <c r="B209" s="104"/>
      <c r="C209" s="105"/>
      <c r="D209" s="105"/>
      <c r="E209" s="105"/>
      <c r="F209" s="105"/>
      <c r="G209" s="105"/>
      <c r="H209" s="106"/>
      <c r="I209" s="203" t="str">
        <f t="shared" si="23"/>
        <v/>
      </c>
      <c r="J209" s="91" t="str">
        <f t="shared" si="24"/>
        <v/>
      </c>
    </row>
    <row r="210" spans="1:10" x14ac:dyDescent="0.3">
      <c r="A210" s="23">
        <v>145</v>
      </c>
      <c r="B210" s="104"/>
      <c r="C210" s="105"/>
      <c r="D210" s="105"/>
      <c r="E210" s="105"/>
      <c r="F210" s="105"/>
      <c r="G210" s="105"/>
      <c r="H210" s="106"/>
      <c r="I210" s="203" t="str">
        <f t="shared" si="23"/>
        <v/>
      </c>
      <c r="J210" s="91" t="str">
        <f t="shared" si="24"/>
        <v/>
      </c>
    </row>
    <row r="211" spans="1:10" x14ac:dyDescent="0.3">
      <c r="A211" s="23">
        <v>146</v>
      </c>
      <c r="B211" s="104"/>
      <c r="C211" s="105"/>
      <c r="D211" s="105"/>
      <c r="E211" s="105"/>
      <c r="F211" s="105"/>
      <c r="G211" s="105"/>
      <c r="H211" s="106"/>
      <c r="I211" s="203" t="str">
        <f t="shared" si="23"/>
        <v/>
      </c>
      <c r="J211" s="91" t="str">
        <f t="shared" si="24"/>
        <v/>
      </c>
    </row>
    <row r="212" spans="1:10" x14ac:dyDescent="0.3">
      <c r="A212" s="23">
        <v>147</v>
      </c>
      <c r="B212" s="104"/>
      <c r="C212" s="105"/>
      <c r="D212" s="105"/>
      <c r="E212" s="105"/>
      <c r="F212" s="105"/>
      <c r="G212" s="105"/>
      <c r="H212" s="106"/>
      <c r="I212" s="203" t="str">
        <f t="shared" si="23"/>
        <v/>
      </c>
      <c r="J212" s="91" t="str">
        <f t="shared" si="24"/>
        <v/>
      </c>
    </row>
    <row r="213" spans="1:10" x14ac:dyDescent="0.3">
      <c r="A213" s="23">
        <v>148</v>
      </c>
      <c r="B213" s="104"/>
      <c r="C213" s="105"/>
      <c r="D213" s="105"/>
      <c r="E213" s="105"/>
      <c r="F213" s="105"/>
      <c r="G213" s="105"/>
      <c r="H213" s="106"/>
      <c r="I213" s="203" t="str">
        <f t="shared" si="23"/>
        <v/>
      </c>
      <c r="J213" s="91" t="str">
        <f t="shared" si="24"/>
        <v/>
      </c>
    </row>
    <row r="214" spans="1:10" x14ac:dyDescent="0.3">
      <c r="A214" s="23">
        <v>149</v>
      </c>
      <c r="B214" s="104"/>
      <c r="C214" s="105"/>
      <c r="D214" s="105"/>
      <c r="E214" s="105"/>
      <c r="F214" s="105"/>
      <c r="G214" s="105"/>
      <c r="H214" s="106"/>
      <c r="I214" s="203" t="str">
        <f t="shared" si="23"/>
        <v/>
      </c>
      <c r="J214" s="91" t="str">
        <f t="shared" si="24"/>
        <v/>
      </c>
    </row>
    <row r="215" spans="1:10" x14ac:dyDescent="0.3">
      <c r="A215" s="23">
        <v>150</v>
      </c>
      <c r="B215" s="104"/>
      <c r="C215" s="105"/>
      <c r="D215" s="105"/>
      <c r="E215" s="105"/>
      <c r="F215" s="105"/>
      <c r="G215" s="105"/>
      <c r="H215" s="106"/>
      <c r="I215" s="203" t="str">
        <f t="shared" si="23"/>
        <v/>
      </c>
      <c r="J215" s="91" t="str">
        <f t="shared" si="24"/>
        <v/>
      </c>
    </row>
    <row r="216" spans="1:10" x14ac:dyDescent="0.3">
      <c r="J216" s="192"/>
    </row>
  </sheetData>
  <sheetProtection password="E3C4" sheet="1" objects="1" scenarios="1"/>
  <dataValidations count="9">
    <dataValidation type="list" allowBlank="1" showInputMessage="1" showErrorMessage="1" errorTitle="Buy/Sell" error="Please select an option from the drop down menu. Choose &quot;Cancel&quot; to continue." sqref="C66:C215">
      <formula1>$F$52:$F$53</formula1>
    </dataValidation>
    <dataValidation type="list" allowBlank="1" showInputMessage="1" showErrorMessage="1" errorTitle="Gender" error="Please select an option from the drop down menu. Click &quot;Cancel&quot; below to continue. " sqref="D66:D215">
      <formula1>$G$52:$G$53</formula1>
    </dataValidation>
    <dataValidation type="list" allowBlank="1" showInputMessage="1" showErrorMessage="1" errorTitle="Age" error="Please select an option from the drop down menu. Click &quot;Cancel&quot; below to continue." sqref="E66:E215">
      <formula1>$H$52:$H$58</formula1>
    </dataValidation>
    <dataValidation type="date" allowBlank="1" showInputMessage="1" showErrorMessage="1" errorTitle="Date" error="Please Enter a date in the format DD-MM-YYYY. Example: 01/01/2015. Please click &quot;Cancel&quot; to continue" sqref="B66:B82 B84:B94 B102:B215">
      <formula1>367</formula1>
      <formula2>109575</formula2>
    </dataValidation>
    <dataValidation type="list" allowBlank="1" showInputMessage="1" showErrorMessage="1" sqref="B8">
      <formula1>$F$7:$F$10</formula1>
    </dataValidation>
    <dataValidation type="list" allowBlank="1" showInputMessage="1" showErrorMessage="1" sqref="B45">
      <formula1>$G$40:$G$42</formula1>
    </dataValidation>
    <dataValidation type="whole" allowBlank="1" showInputMessage="1" showErrorMessage="1" sqref="B18:F19 B22:F23">
      <formula1>0</formula1>
      <formula2>1000000000000000</formula2>
    </dataValidation>
    <dataValidation type="whole" allowBlank="1" showInputMessage="1" showErrorMessage="1" errorTitle="Numbers Only" error="This cell only accepts whole numbers" sqref="B27:F37">
      <formula1>0</formula1>
      <formula2>1000000000000000</formula2>
    </dataValidation>
    <dataValidation type="date" allowBlank="1" showInputMessage="1" showErrorMessage="1" errorTitle="Input Error" error="Please enter a date in DD MM YYYY format. Example: 30/06/2014" sqref="B6">
      <formula1>1</formula1>
      <formula2>401769</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pane ySplit="4" topLeftCell="A5" activePane="bottomLeft" state="frozen"/>
      <selection activeCell="I23" sqref="I23"/>
      <selection pane="bottomLeft" activeCell="E45" sqref="E45"/>
    </sheetView>
  </sheetViews>
  <sheetFormatPr defaultColWidth="15.6640625" defaultRowHeight="14.4" x14ac:dyDescent="0.3"/>
  <cols>
    <col min="1" max="1" width="15.6640625" style="2" customWidth="1"/>
    <col min="2" max="2" width="20.6640625" style="2" customWidth="1"/>
    <col min="3" max="16384" width="15.6640625" style="2"/>
  </cols>
  <sheetData>
    <row r="1" spans="1:7" ht="15" x14ac:dyDescent="0.25">
      <c r="A1" s="1" t="s">
        <v>79</v>
      </c>
    </row>
    <row r="4" spans="1:7" s="3" customFormat="1" ht="15.75" thickBot="1" x14ac:dyDescent="0.3">
      <c r="C4" s="46" t="str">
        <f>IF('Data Entry'!B6="","",'Data Entry'!B6)</f>
        <v/>
      </c>
      <c r="D4" s="46" t="str">
        <f>IF(C4="","",DATE(YEAR(C4)-1,MONTH(C4),DAY(C4)))</f>
        <v/>
      </c>
      <c r="E4" s="81" t="str">
        <f t="shared" ref="E4:F4" si="0">IF(D4="","",DATE(YEAR(D4)-1,MONTH(D4),DAY(D4)))</f>
        <v/>
      </c>
      <c r="F4" s="81" t="str">
        <f t="shared" si="0"/>
        <v/>
      </c>
      <c r="G4" s="18"/>
    </row>
    <row r="5" spans="1:7" ht="15" x14ac:dyDescent="0.25">
      <c r="A5" s="47" t="s">
        <v>50</v>
      </c>
      <c r="B5" s="48"/>
      <c r="C5" s="53">
        <f>SUM(C6:C21)</f>
        <v>0</v>
      </c>
      <c r="D5" s="53">
        <f t="shared" ref="D5:F5" si="1">SUM(D6:D21)</f>
        <v>0</v>
      </c>
      <c r="E5" s="53">
        <f t="shared" si="1"/>
        <v>0</v>
      </c>
      <c r="F5" s="53">
        <f t="shared" si="1"/>
        <v>0</v>
      </c>
    </row>
    <row r="6" spans="1:7" ht="15" x14ac:dyDescent="0.25">
      <c r="A6" s="48" t="s">
        <v>51</v>
      </c>
      <c r="B6" s="48" t="s">
        <v>52</v>
      </c>
      <c r="C6" s="176"/>
      <c r="D6" s="176"/>
      <c r="E6" s="176"/>
      <c r="F6" s="176"/>
    </row>
    <row r="7" spans="1:7" ht="15" x14ac:dyDescent="0.25">
      <c r="A7" s="48"/>
      <c r="B7" s="48" t="s">
        <v>53</v>
      </c>
      <c r="C7" s="176"/>
      <c r="D7" s="176"/>
      <c r="E7" s="176"/>
      <c r="F7" s="176"/>
    </row>
    <row r="8" spans="1:7" ht="15" x14ac:dyDescent="0.25">
      <c r="A8" s="48"/>
      <c r="B8" s="48" t="s">
        <v>54</v>
      </c>
      <c r="C8" s="176"/>
      <c r="D8" s="176"/>
      <c r="E8" s="176"/>
      <c r="F8" s="176"/>
    </row>
    <row r="9" spans="1:7" ht="15" x14ac:dyDescent="0.25">
      <c r="A9" s="48"/>
      <c r="B9" s="48" t="s">
        <v>55</v>
      </c>
      <c r="C9" s="176"/>
      <c r="D9" s="176"/>
      <c r="E9" s="176"/>
      <c r="F9" s="176"/>
    </row>
    <row r="10" spans="1:7" ht="15" x14ac:dyDescent="0.25">
      <c r="A10" s="48" t="s">
        <v>56</v>
      </c>
      <c r="B10" s="48" t="s">
        <v>57</v>
      </c>
      <c r="C10" s="176"/>
      <c r="D10" s="176"/>
      <c r="E10" s="176"/>
      <c r="F10" s="176"/>
    </row>
    <row r="11" spans="1:7" ht="15" x14ac:dyDescent="0.25">
      <c r="A11" s="48" t="s">
        <v>58</v>
      </c>
      <c r="B11" s="48" t="s">
        <v>59</v>
      </c>
      <c r="C11" s="176"/>
      <c r="D11" s="176"/>
      <c r="E11" s="176"/>
      <c r="F11" s="176"/>
    </row>
    <row r="12" spans="1:7" ht="15" x14ac:dyDescent="0.25">
      <c r="A12" s="48"/>
      <c r="B12" s="48" t="s">
        <v>60</v>
      </c>
      <c r="C12" s="176"/>
      <c r="D12" s="176"/>
      <c r="E12" s="176"/>
      <c r="F12" s="176"/>
    </row>
    <row r="13" spans="1:7" ht="15" x14ac:dyDescent="0.25">
      <c r="A13" s="48" t="s">
        <v>61</v>
      </c>
      <c r="B13" s="48" t="s">
        <v>59</v>
      </c>
      <c r="C13" s="176"/>
      <c r="D13" s="176"/>
      <c r="E13" s="176"/>
      <c r="F13" s="176"/>
    </row>
    <row r="14" spans="1:7" ht="15" x14ac:dyDescent="0.25">
      <c r="A14" s="48"/>
      <c r="B14" s="48" t="s">
        <v>62</v>
      </c>
      <c r="C14" s="176"/>
      <c r="D14" s="176"/>
      <c r="E14" s="176"/>
      <c r="F14" s="176"/>
    </row>
    <row r="15" spans="1:7" ht="15" x14ac:dyDescent="0.25">
      <c r="A15" s="48"/>
      <c r="B15" s="48" t="s">
        <v>63</v>
      </c>
      <c r="C15" s="176"/>
      <c r="D15" s="176"/>
      <c r="E15" s="176"/>
      <c r="F15" s="176"/>
    </row>
    <row r="16" spans="1:7" ht="15" x14ac:dyDescent="0.25">
      <c r="A16" s="48"/>
      <c r="B16" s="48" t="s">
        <v>64</v>
      </c>
      <c r="C16" s="176"/>
      <c r="D16" s="176"/>
      <c r="E16" s="176"/>
      <c r="F16" s="176"/>
    </row>
    <row r="17" spans="1:6" ht="15" x14ac:dyDescent="0.25">
      <c r="A17" s="48"/>
      <c r="B17" s="48" t="s">
        <v>55</v>
      </c>
      <c r="C17" s="176"/>
      <c r="D17" s="176"/>
      <c r="E17" s="176"/>
      <c r="F17" s="176"/>
    </row>
    <row r="18" spans="1:6" ht="15" x14ac:dyDescent="0.25">
      <c r="A18" s="48" t="s">
        <v>65</v>
      </c>
      <c r="B18" s="48" t="s">
        <v>66</v>
      </c>
      <c r="C18" s="176"/>
      <c r="D18" s="176"/>
      <c r="E18" s="176"/>
      <c r="F18" s="176"/>
    </row>
    <row r="19" spans="1:6" ht="15" x14ac:dyDescent="0.25">
      <c r="A19" s="48"/>
      <c r="B19" s="48" t="s">
        <v>67</v>
      </c>
      <c r="C19" s="176"/>
      <c r="D19" s="176"/>
      <c r="E19" s="176"/>
      <c r="F19" s="176"/>
    </row>
    <row r="20" spans="1:6" ht="15" x14ac:dyDescent="0.25">
      <c r="A20" s="48"/>
      <c r="B20" s="48" t="s">
        <v>55</v>
      </c>
      <c r="C20" s="176"/>
      <c r="D20" s="176"/>
      <c r="E20" s="176"/>
      <c r="F20" s="176"/>
    </row>
    <row r="21" spans="1:6" ht="15" x14ac:dyDescent="0.25">
      <c r="A21" s="48"/>
      <c r="B21" s="48" t="s">
        <v>68</v>
      </c>
      <c r="C21" s="176"/>
      <c r="D21" s="176"/>
      <c r="E21" s="176"/>
      <c r="F21" s="176"/>
    </row>
    <row r="22" spans="1:6" ht="15" x14ac:dyDescent="0.25">
      <c r="A22" s="48"/>
      <c r="B22" s="48"/>
      <c r="C22" s="49"/>
      <c r="D22" s="49"/>
      <c r="E22" s="49"/>
      <c r="F22" s="49"/>
    </row>
    <row r="23" spans="1:6" ht="15" x14ac:dyDescent="0.25">
      <c r="A23" s="47" t="s">
        <v>69</v>
      </c>
      <c r="B23" s="48"/>
      <c r="C23" s="52">
        <f>C24-SUM(C25:C27)+C28</f>
        <v>0</v>
      </c>
      <c r="D23" s="52">
        <f t="shared" ref="D23:F23" si="2">D24-SUM(D25:D27)+D28</f>
        <v>0</v>
      </c>
      <c r="E23" s="52">
        <f t="shared" si="2"/>
        <v>0</v>
      </c>
      <c r="F23" s="52">
        <f t="shared" si="2"/>
        <v>0</v>
      </c>
    </row>
    <row r="24" spans="1:6" ht="15" x14ac:dyDescent="0.25">
      <c r="A24" s="48"/>
      <c r="B24" s="48" t="s">
        <v>70</v>
      </c>
      <c r="C24" s="176"/>
      <c r="D24" s="176"/>
      <c r="E24" s="176"/>
      <c r="F24" s="176"/>
    </row>
    <row r="25" spans="1:6" ht="15" x14ac:dyDescent="0.25">
      <c r="A25" s="48"/>
      <c r="B25" s="48" t="s">
        <v>71</v>
      </c>
      <c r="C25" s="176"/>
      <c r="D25" s="176"/>
      <c r="E25" s="176"/>
      <c r="F25" s="176"/>
    </row>
    <row r="26" spans="1:6" ht="15" x14ac:dyDescent="0.25">
      <c r="A26" s="48"/>
      <c r="B26" s="48" t="s">
        <v>72</v>
      </c>
      <c r="C26" s="176"/>
      <c r="D26" s="176"/>
      <c r="E26" s="176"/>
      <c r="F26" s="176"/>
    </row>
    <row r="27" spans="1:6" ht="15" x14ac:dyDescent="0.25">
      <c r="A27" s="48"/>
      <c r="B27" s="48" t="s">
        <v>73</v>
      </c>
      <c r="C27" s="176"/>
      <c r="D27" s="176"/>
      <c r="E27" s="176"/>
      <c r="F27" s="176"/>
    </row>
    <row r="28" spans="1:6" ht="15" x14ac:dyDescent="0.25">
      <c r="A28" s="48"/>
      <c r="B28" s="48" t="s">
        <v>74</v>
      </c>
      <c r="C28" s="176"/>
      <c r="D28" s="176"/>
      <c r="E28" s="176"/>
      <c r="F28" s="176"/>
    </row>
    <row r="31" spans="1:6" ht="15" x14ac:dyDescent="0.25">
      <c r="A31" s="50" t="s">
        <v>75</v>
      </c>
      <c r="B31" s="48"/>
      <c r="C31" s="48"/>
      <c r="D31" s="48"/>
      <c r="E31" s="48"/>
      <c r="F31" s="48"/>
    </row>
    <row r="32" spans="1:6" ht="15" x14ac:dyDescent="0.25">
      <c r="B32" s="48"/>
      <c r="C32" s="51">
        <f>IF(ISERROR((C35/C33)*C34),0,(C35/C33)*C34)</f>
        <v>0</v>
      </c>
      <c r="D32" s="51">
        <f t="shared" ref="D32:F32" si="3">IF(ISERROR((D35/D33)*D34),0,(D35/D33)*D34)</f>
        <v>0</v>
      </c>
      <c r="E32" s="51">
        <f t="shared" si="3"/>
        <v>0</v>
      </c>
      <c r="F32" s="51">
        <f t="shared" si="3"/>
        <v>0</v>
      </c>
    </row>
    <row r="33" spans="2:6" ht="15" x14ac:dyDescent="0.25">
      <c r="B33" s="48" t="s">
        <v>76</v>
      </c>
      <c r="C33" s="177"/>
      <c r="D33" s="177"/>
      <c r="E33" s="177"/>
      <c r="F33" s="177"/>
    </row>
    <row r="34" spans="2:6" ht="15" x14ac:dyDescent="0.25">
      <c r="B34" s="48" t="s">
        <v>77</v>
      </c>
      <c r="C34" s="177"/>
      <c r="D34" s="177"/>
      <c r="E34" s="177"/>
      <c r="F34" s="177"/>
    </row>
    <row r="35" spans="2:6" ht="15" x14ac:dyDescent="0.25">
      <c r="B35" s="48" t="s">
        <v>78</v>
      </c>
      <c r="C35" s="177"/>
      <c r="D35" s="177"/>
      <c r="E35" s="177"/>
      <c r="F35" s="177"/>
    </row>
  </sheetData>
  <sheetProtection password="E3C4"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workbookViewId="0">
      <pane ySplit="4" topLeftCell="A89" activePane="bottomLeft" state="frozen"/>
      <selection activeCell="I23" sqref="I23"/>
      <selection pane="bottomLeft" activeCell="F17" sqref="F17"/>
    </sheetView>
  </sheetViews>
  <sheetFormatPr defaultColWidth="15.6640625" defaultRowHeight="14.4" x14ac:dyDescent="0.3"/>
  <cols>
    <col min="1" max="1" width="35.6640625" style="2" customWidth="1"/>
    <col min="2" max="16384" width="15.6640625" style="2"/>
  </cols>
  <sheetData>
    <row r="1" spans="1:10" ht="15" x14ac:dyDescent="0.25">
      <c r="A1" s="76" t="s">
        <v>6</v>
      </c>
      <c r="B1" s="77"/>
      <c r="C1" s="77"/>
      <c r="D1" s="77"/>
      <c r="E1" s="77"/>
      <c r="F1" s="77"/>
      <c r="G1" s="77"/>
      <c r="H1" s="77"/>
      <c r="I1" s="77"/>
      <c r="J1" s="77"/>
    </row>
    <row r="2" spans="1:10" ht="15" x14ac:dyDescent="0.25">
      <c r="A2" s="77"/>
      <c r="B2" s="77"/>
      <c r="C2" s="77"/>
      <c r="D2" s="77"/>
      <c r="E2" s="77"/>
      <c r="F2" s="77"/>
      <c r="G2" s="77"/>
      <c r="H2" s="77"/>
      <c r="I2" s="77"/>
      <c r="J2" s="77"/>
    </row>
    <row r="3" spans="1:10" ht="15" x14ac:dyDescent="0.25">
      <c r="A3" s="77"/>
      <c r="B3" s="77"/>
      <c r="C3" s="77"/>
      <c r="D3" s="77"/>
      <c r="E3" s="77"/>
      <c r="F3" s="77"/>
      <c r="G3" s="77"/>
      <c r="H3" s="77"/>
      <c r="I3" s="77"/>
      <c r="J3" s="77"/>
    </row>
    <row r="4" spans="1:10" s="3" customFormat="1" ht="15.75" thickBot="1" x14ac:dyDescent="0.3">
      <c r="A4" s="78"/>
      <c r="B4" s="18" t="str">
        <f>IF('Data Entry'!B6="","",'Data Entry'!B6)</f>
        <v/>
      </c>
      <c r="C4" s="18" t="str">
        <f>IF(B4="","",DATE(YEAR(B4)-1,MONTH(B4),DAY(B4)))</f>
        <v/>
      </c>
      <c r="D4" s="18" t="str">
        <f t="shared" ref="D4:F4" si="0">IF(C4="","",DATE(YEAR(C4)-1,MONTH(C4),DAY(C4)))</f>
        <v/>
      </c>
      <c r="E4" s="18" t="str">
        <f t="shared" si="0"/>
        <v/>
      </c>
      <c r="F4" s="18" t="str">
        <f t="shared" si="0"/>
        <v/>
      </c>
      <c r="G4" s="18"/>
      <c r="H4" s="84" t="s">
        <v>101</v>
      </c>
      <c r="I4" s="78"/>
      <c r="J4" s="78"/>
    </row>
    <row r="5" spans="1:10" s="4" customFormat="1" ht="15" x14ac:dyDescent="0.25">
      <c r="A5" s="116" t="s">
        <v>97</v>
      </c>
      <c r="H5" s="54"/>
    </row>
    <row r="6" spans="1:10" ht="15" x14ac:dyDescent="0.25">
      <c r="A6" s="79" t="s">
        <v>99</v>
      </c>
      <c r="B6" s="117">
        <f>'Data Entry'!B18+'Data Entry'!M105-'Data Entry'!M68-'Data Entry'!B40-'Data Entry'!B27</f>
        <v>0</v>
      </c>
      <c r="C6" s="117">
        <f>'Data Entry'!C18+'Data Entry'!N105-'Data Entry'!N68-'Data Entry'!C40-'Data Entry'!C27</f>
        <v>0</v>
      </c>
      <c r="D6" s="117">
        <f>'Data Entry'!D18+'Data Entry'!O105-'Data Entry'!O68-'Data Entry'!D40-'Data Entry'!D27</f>
        <v>0</v>
      </c>
      <c r="E6" s="117">
        <f>'Data Entry'!E18+'Data Entry'!P105-'Data Entry'!P68-'Data Entry'!E40-'Data Entry'!E27</f>
        <v>0</v>
      </c>
      <c r="F6" s="82"/>
      <c r="G6" s="82"/>
      <c r="H6" s="83" t="s">
        <v>88</v>
      </c>
      <c r="I6" s="77"/>
      <c r="J6" s="77"/>
    </row>
    <row r="7" spans="1:10" ht="15" x14ac:dyDescent="0.25">
      <c r="A7" s="79" t="s">
        <v>91</v>
      </c>
      <c r="B7" s="117">
        <f>'Data Entry'!C27+'Data Entry'!M106-'Data Entry'!M69-'Data Entry'!B41-'Data Entry'!B28</f>
        <v>0</v>
      </c>
      <c r="C7" s="117">
        <f>'Data Entry'!D27+'Data Entry'!N106-'Data Entry'!N69-'Data Entry'!C41-'Data Entry'!C28</f>
        <v>0</v>
      </c>
      <c r="D7" s="117">
        <f>'Data Entry'!E27+'Data Entry'!O106-'Data Entry'!O69-'Data Entry'!D41-'Data Entry'!D28</f>
        <v>0</v>
      </c>
      <c r="E7" s="117">
        <f>'Data Entry'!F27+'Data Entry'!P106-'Data Entry'!P69-'Data Entry'!E41-'Data Entry'!E28</f>
        <v>0</v>
      </c>
      <c r="F7" s="82"/>
      <c r="G7" s="82"/>
      <c r="H7" s="83" t="s">
        <v>80</v>
      </c>
      <c r="I7" s="77"/>
      <c r="J7" s="77"/>
    </row>
    <row r="8" spans="1:10" ht="15" x14ac:dyDescent="0.25">
      <c r="A8" s="79" t="s">
        <v>92</v>
      </c>
      <c r="B8" s="117">
        <f>'Data Entry'!C28+'Data Entry'!M107-'Data Entry'!M70-'Data Entry'!B42-'Data Entry'!B29</f>
        <v>0</v>
      </c>
      <c r="C8" s="117">
        <f>'Data Entry'!D28+'Data Entry'!N107-'Data Entry'!N70-'Data Entry'!C42-'Data Entry'!C29</f>
        <v>0</v>
      </c>
      <c r="D8" s="117">
        <f>'Data Entry'!E28+'Data Entry'!O107-'Data Entry'!O70-'Data Entry'!D42-'Data Entry'!D29</f>
        <v>0</v>
      </c>
      <c r="E8" s="117">
        <f>'Data Entry'!F28+'Data Entry'!P107-'Data Entry'!P70-'Data Entry'!E42-'Data Entry'!E29</f>
        <v>0</v>
      </c>
      <c r="F8" s="82"/>
      <c r="G8" s="82"/>
      <c r="H8" s="83" t="s">
        <v>81</v>
      </c>
      <c r="I8" s="77"/>
      <c r="J8" s="77"/>
    </row>
    <row r="9" spans="1:10" ht="15" x14ac:dyDescent="0.25">
      <c r="A9" s="79" t="s">
        <v>12</v>
      </c>
      <c r="B9" s="117">
        <f>SUM('Data Entry'!C29:C30)+'Data Entry'!M108-'Data Entry'!M71-'Data Entry'!B43-'Data Entry'!B30</f>
        <v>0</v>
      </c>
      <c r="C9" s="117">
        <f>SUM('Data Entry'!D29:D30)+'Data Entry'!N108-'Data Entry'!N71-'Data Entry'!C43-'Data Entry'!C30</f>
        <v>0</v>
      </c>
      <c r="D9" s="117">
        <f>SUM('Data Entry'!E29:E30)+'Data Entry'!O108-'Data Entry'!O71-'Data Entry'!D43-'Data Entry'!D30</f>
        <v>0</v>
      </c>
      <c r="E9" s="117">
        <f>SUM('Data Entry'!F29:F30)+'Data Entry'!P108-'Data Entry'!P71-'Data Entry'!E43-'Data Entry'!E30</f>
        <v>0</v>
      </c>
      <c r="F9" s="82"/>
      <c r="G9" s="82"/>
      <c r="H9" s="83" t="s">
        <v>82</v>
      </c>
      <c r="I9" s="77"/>
      <c r="J9" s="77"/>
    </row>
    <row r="10" spans="1:10" ht="15" x14ac:dyDescent="0.25">
      <c r="A10" s="79" t="s">
        <v>11</v>
      </c>
      <c r="B10" s="117">
        <f>'Data Entry'!C31+'Data Entry'!M109-'Data Entry'!M72-'Data Entry'!B31+SUM('Data Entry'!B40:B43)</f>
        <v>0</v>
      </c>
      <c r="C10" s="117">
        <f>'Data Entry'!D31+'Data Entry'!N109-'Data Entry'!N72-'Data Entry'!C31+SUM('Data Entry'!C40:C43)</f>
        <v>0</v>
      </c>
      <c r="D10" s="61">
        <f>'Data Entry'!E31+'Data Entry'!O109-'Data Entry'!O72-'Data Entry'!D31+SUM('Data Entry'!D40:D43)</f>
        <v>0</v>
      </c>
      <c r="E10" s="117">
        <f>'Data Entry'!F31+'Data Entry'!P109-'Data Entry'!P72-'Data Entry'!E31+SUM('Data Entry'!E40:E43)</f>
        <v>0</v>
      </c>
      <c r="F10" s="82"/>
      <c r="G10" s="82"/>
      <c r="H10" s="83" t="s">
        <v>83</v>
      </c>
      <c r="I10" s="77"/>
      <c r="J10" s="77"/>
    </row>
    <row r="11" spans="1:10" ht="15" x14ac:dyDescent="0.25">
      <c r="A11" s="79" t="s">
        <v>100</v>
      </c>
      <c r="B11" s="117">
        <f>'Data Entry'!B19+'Data Entry'!M110-'Data Entry'!M73-'Data Entry'!B32</f>
        <v>0</v>
      </c>
      <c r="C11" s="117">
        <f>'Data Entry'!C19+'Data Entry'!N110-'Data Entry'!N73-'Data Entry'!C32</f>
        <v>0</v>
      </c>
      <c r="D11" s="117">
        <f>'Data Entry'!D19+'Data Entry'!O110-'Data Entry'!O73-'Data Entry'!D32</f>
        <v>0</v>
      </c>
      <c r="E11" s="117">
        <f>'Data Entry'!E19+'Data Entry'!P110-'Data Entry'!P73-'Data Entry'!E32</f>
        <v>0</v>
      </c>
      <c r="F11" s="82"/>
      <c r="G11" s="82"/>
      <c r="H11" s="83" t="s">
        <v>89</v>
      </c>
      <c r="I11" s="77"/>
      <c r="J11" s="77"/>
    </row>
    <row r="12" spans="1:10" ht="15" x14ac:dyDescent="0.25">
      <c r="A12" s="79" t="s">
        <v>94</v>
      </c>
      <c r="B12" s="117">
        <f>'Data Entry'!C32+'Data Entry'!M111-'Data Entry'!M74-'Data Entry'!B33</f>
        <v>0</v>
      </c>
      <c r="C12" s="117">
        <f>'Data Entry'!D32+'Data Entry'!N111-'Data Entry'!N74-'Data Entry'!C33</f>
        <v>0</v>
      </c>
      <c r="D12" s="117">
        <f>'Data Entry'!E32+'Data Entry'!O111-'Data Entry'!O74-'Data Entry'!D33</f>
        <v>0</v>
      </c>
      <c r="E12" s="117">
        <f>'Data Entry'!F32+'Data Entry'!P111-'Data Entry'!P74-'Data Entry'!E33</f>
        <v>0</v>
      </c>
      <c r="F12" s="82"/>
      <c r="G12" s="82"/>
      <c r="H12" s="83" t="s">
        <v>84</v>
      </c>
      <c r="I12" s="77"/>
      <c r="J12" s="77"/>
    </row>
    <row r="13" spans="1:10" ht="15" x14ac:dyDescent="0.25">
      <c r="A13" s="79" t="s">
        <v>95</v>
      </c>
      <c r="B13" s="117">
        <f>'Data Entry'!C33+'Data Entry'!M112-'Data Entry'!M75-'Data Entry'!B34</f>
        <v>0</v>
      </c>
      <c r="C13" s="117">
        <f>'Data Entry'!D33+'Data Entry'!N112-'Data Entry'!N75-'Data Entry'!C34</f>
        <v>0</v>
      </c>
      <c r="D13" s="117">
        <f>'Data Entry'!E33+'Data Entry'!O112-'Data Entry'!O75-'Data Entry'!D34</f>
        <v>0</v>
      </c>
      <c r="E13" s="117">
        <f>'Data Entry'!F33+'Data Entry'!P112-'Data Entry'!P75-'Data Entry'!E34</f>
        <v>0</v>
      </c>
      <c r="F13" s="82"/>
      <c r="G13" s="82"/>
      <c r="H13" s="83" t="s">
        <v>85</v>
      </c>
      <c r="I13" s="77"/>
      <c r="J13" s="77"/>
    </row>
    <row r="14" spans="1:10" ht="15" x14ac:dyDescent="0.25">
      <c r="A14" s="79" t="s">
        <v>13</v>
      </c>
      <c r="B14" s="117">
        <f>'Data Entry'!C34+'Data Entry'!C35+'Data Entry'!M113-'Data Entry'!M76-'Data Entry'!B35</f>
        <v>0</v>
      </c>
      <c r="C14" s="117">
        <f>'Data Entry'!D34+'Data Entry'!D35+'Data Entry'!N113-'Data Entry'!N76-'Data Entry'!C35</f>
        <v>0</v>
      </c>
      <c r="D14" s="117">
        <f>'Data Entry'!E34+'Data Entry'!E35+'Data Entry'!O113-'Data Entry'!O76-'Data Entry'!D35</f>
        <v>0</v>
      </c>
      <c r="E14" s="117">
        <f>'Data Entry'!F34+'Data Entry'!F35+'Data Entry'!P113-'Data Entry'!P76-'Data Entry'!E35</f>
        <v>0</v>
      </c>
      <c r="F14" s="82"/>
      <c r="G14" s="82"/>
      <c r="H14" s="83" t="s">
        <v>86</v>
      </c>
      <c r="I14" s="77"/>
      <c r="J14" s="77"/>
    </row>
    <row r="15" spans="1:10" ht="15" x14ac:dyDescent="0.25">
      <c r="A15" s="79" t="s">
        <v>18</v>
      </c>
      <c r="B15" s="117">
        <f>'Data Entry'!C36+'Data Entry'!M114-'Data Entry'!M77-'Data Entry'!B36</f>
        <v>0</v>
      </c>
      <c r="C15" s="117">
        <f>'Data Entry'!D36+'Data Entry'!N114-'Data Entry'!N77-'Data Entry'!C36</f>
        <v>0</v>
      </c>
      <c r="D15" s="117">
        <f>'Data Entry'!E36+'Data Entry'!O114-'Data Entry'!O77-'Data Entry'!D36</f>
        <v>0</v>
      </c>
      <c r="E15" s="117">
        <f>'Data Entry'!F36+'Data Entry'!P114-'Data Entry'!P77-'Data Entry'!E36</f>
        <v>0</v>
      </c>
      <c r="F15" s="82"/>
      <c r="G15" s="82"/>
      <c r="H15" s="83" t="s">
        <v>87</v>
      </c>
      <c r="I15" s="77"/>
      <c r="J15" s="77"/>
    </row>
    <row r="16" spans="1:10" s="190" customFormat="1" ht="15" x14ac:dyDescent="0.25">
      <c r="A16" s="232" t="s">
        <v>111</v>
      </c>
      <c r="B16" s="235">
        <f>SUM(B6:B15)</f>
        <v>0</v>
      </c>
      <c r="C16" s="235">
        <f t="shared" ref="C16:E16" si="1">SUM(C6:C15)</f>
        <v>0</v>
      </c>
      <c r="D16" s="235">
        <f t="shared" si="1"/>
        <v>0</v>
      </c>
      <c r="E16" s="235">
        <f t="shared" si="1"/>
        <v>0</v>
      </c>
      <c r="F16" s="233"/>
      <c r="G16" s="233"/>
      <c r="H16" s="234"/>
      <c r="I16" s="231"/>
      <c r="J16" s="231"/>
    </row>
    <row r="17" spans="1:10" ht="15" x14ac:dyDescent="0.25">
      <c r="A17" s="77"/>
      <c r="B17" s="77"/>
      <c r="C17" s="77"/>
      <c r="D17" s="77"/>
      <c r="E17" s="77"/>
      <c r="F17" s="77"/>
      <c r="G17" s="77"/>
      <c r="H17" s="77"/>
      <c r="I17" s="77"/>
      <c r="J17" s="77"/>
    </row>
    <row r="18" spans="1:10" ht="15" x14ac:dyDescent="0.25">
      <c r="A18" s="116" t="s">
        <v>98</v>
      </c>
      <c r="B18" s="77"/>
      <c r="C18" s="77"/>
      <c r="D18" s="77"/>
      <c r="E18" s="77"/>
      <c r="F18" s="77"/>
      <c r="G18" s="77"/>
      <c r="H18" s="77"/>
      <c r="I18" s="77"/>
      <c r="J18" s="77"/>
    </row>
    <row r="19" spans="1:10" ht="15" x14ac:dyDescent="0.25">
      <c r="A19" s="79" t="s">
        <v>99</v>
      </c>
      <c r="B19" s="60">
        <f>B6*'Data Entry'!$B$52*'Data Entry'!$C$52</f>
        <v>0</v>
      </c>
      <c r="C19" s="60">
        <f>C6*'Data Entry'!B52*'Data Entry'!C52</f>
        <v>0</v>
      </c>
      <c r="D19" s="60">
        <f>D6*'Data Entry'!B52*'Data Entry'!C52</f>
        <v>0</v>
      </c>
      <c r="E19" s="60">
        <f>E6*'Data Entry'!B52*'Data Entry'!C52</f>
        <v>0</v>
      </c>
      <c r="F19" s="77"/>
      <c r="G19" s="77"/>
      <c r="H19" s="77" t="s">
        <v>102</v>
      </c>
      <c r="I19" s="77"/>
      <c r="J19" s="77"/>
    </row>
    <row r="20" spans="1:10" ht="15" x14ac:dyDescent="0.25">
      <c r="A20" s="79" t="s">
        <v>91</v>
      </c>
      <c r="B20" s="60">
        <f>B7*'Data Entry'!B53*'Data Entry'!C53</f>
        <v>0</v>
      </c>
      <c r="C20" s="60">
        <f>C7*'Data Entry'!B53*'Data Entry'!C53</f>
        <v>0</v>
      </c>
      <c r="D20" s="60">
        <f>D7*'Data Entry'!B53*'Data Entry'!C53</f>
        <v>0</v>
      </c>
      <c r="E20" s="60">
        <f>E7*'Data Entry'!B53*'Data Entry'!C53</f>
        <v>0</v>
      </c>
      <c r="F20" s="77"/>
      <c r="G20" s="77"/>
      <c r="H20" s="77" t="s">
        <v>102</v>
      </c>
      <c r="I20" s="77"/>
      <c r="J20" s="77"/>
    </row>
    <row r="21" spans="1:10" ht="15" x14ac:dyDescent="0.25">
      <c r="A21" s="79" t="s">
        <v>92</v>
      </c>
      <c r="B21" s="60">
        <f>B8*'Data Entry'!B54*'Data Entry'!C54</f>
        <v>0</v>
      </c>
      <c r="C21" s="60">
        <f>C8*'Data Entry'!B54*'Data Entry'!C54</f>
        <v>0</v>
      </c>
      <c r="D21" s="60">
        <f>D8*'Data Entry'!B54*'Data Entry'!C54</f>
        <v>0</v>
      </c>
      <c r="E21" s="60">
        <f>E8*'Data Entry'!B54*'Data Entry'!C54</f>
        <v>0</v>
      </c>
      <c r="F21" s="77"/>
      <c r="G21" s="77"/>
      <c r="H21" s="77" t="s">
        <v>102</v>
      </c>
      <c r="I21" s="77"/>
      <c r="J21" s="77"/>
    </row>
    <row r="22" spans="1:10" ht="15" x14ac:dyDescent="0.25">
      <c r="A22" s="79" t="s">
        <v>12</v>
      </c>
      <c r="B22" s="60">
        <f>B9*'Data Entry'!B55*'Data Entry'!C55</f>
        <v>0</v>
      </c>
      <c r="C22" s="60">
        <f>C9*'Data Entry'!B55*'Data Entry'!C55</f>
        <v>0</v>
      </c>
      <c r="D22" s="60">
        <f>D9*'Data Entry'!B55*'Data Entry'!C55</f>
        <v>0</v>
      </c>
      <c r="E22" s="60">
        <f>E9*'Data Entry'!B55*'Data Entry'!C55</f>
        <v>0</v>
      </c>
      <c r="F22" s="77"/>
      <c r="G22" s="77"/>
      <c r="H22" s="77" t="s">
        <v>102</v>
      </c>
      <c r="I22" s="77"/>
      <c r="J22" s="77"/>
    </row>
    <row r="23" spans="1:10" ht="15" x14ac:dyDescent="0.25">
      <c r="A23" s="79" t="s">
        <v>11</v>
      </c>
      <c r="B23" s="60">
        <f>B10*'Data Entry'!B56*'Data Entry'!C56</f>
        <v>0</v>
      </c>
      <c r="C23" s="60">
        <f>C10*'Data Entry'!B56*'Data Entry'!C56</f>
        <v>0</v>
      </c>
      <c r="D23" s="60">
        <f>D10*'Data Entry'!B56*'Data Entry'!C56</f>
        <v>0</v>
      </c>
      <c r="E23" s="60">
        <f>E10*'Data Entry'!B56*'Data Entry'!C56</f>
        <v>0</v>
      </c>
      <c r="F23" s="77"/>
      <c r="G23" s="77"/>
      <c r="H23" s="77" t="s">
        <v>102</v>
      </c>
      <c r="I23" s="77"/>
      <c r="J23" s="77"/>
    </row>
    <row r="24" spans="1:10" ht="15" x14ac:dyDescent="0.25">
      <c r="A24" s="79" t="s">
        <v>100</v>
      </c>
      <c r="B24" s="60">
        <f>B11*'Data Entry'!B58*'Data Entry'!C58</f>
        <v>0</v>
      </c>
      <c r="C24" s="60">
        <f>C11*'Data Entry'!B58*'Data Entry'!C58</f>
        <v>0</v>
      </c>
      <c r="D24" s="60">
        <f>D11*'Data Entry'!B58*'Data Entry'!C58</f>
        <v>0</v>
      </c>
      <c r="E24" s="60">
        <f>E11*'Data Entry'!B58*'Data Entry'!C58</f>
        <v>0</v>
      </c>
      <c r="F24" s="77"/>
      <c r="G24" s="77"/>
      <c r="H24" s="77" t="s">
        <v>102</v>
      </c>
      <c r="I24" s="77"/>
      <c r="J24" s="77"/>
    </row>
    <row r="25" spans="1:10" ht="15" x14ac:dyDescent="0.25">
      <c r="A25" s="79" t="s">
        <v>94</v>
      </c>
      <c r="B25" s="60">
        <f>B12*'Data Entry'!B59*'Data Entry'!C59</f>
        <v>0</v>
      </c>
      <c r="C25" s="60">
        <f>C12*'Data Entry'!B59*'Data Entry'!C59</f>
        <v>0</v>
      </c>
      <c r="D25" s="60">
        <f>D12*'Data Entry'!B59*'Data Entry'!C59</f>
        <v>0</v>
      </c>
      <c r="E25" s="60">
        <f>E12*'Data Entry'!B59*'Data Entry'!C59</f>
        <v>0</v>
      </c>
      <c r="F25" s="77"/>
      <c r="G25" s="77"/>
      <c r="H25" s="77" t="s">
        <v>102</v>
      </c>
      <c r="I25" s="77"/>
      <c r="J25" s="77"/>
    </row>
    <row r="26" spans="1:10" ht="15" x14ac:dyDescent="0.25">
      <c r="A26" s="79" t="s">
        <v>95</v>
      </c>
      <c r="B26" s="60">
        <f>B13*'Data Entry'!B60*'Data Entry'!C60</f>
        <v>0</v>
      </c>
      <c r="C26" s="60">
        <f>C13*'Data Entry'!B60*'Data Entry'!C60</f>
        <v>0</v>
      </c>
      <c r="D26" s="60">
        <f>D13*'Data Entry'!B60*'Data Entry'!C60</f>
        <v>0</v>
      </c>
      <c r="E26" s="60">
        <f>E13*'Data Entry'!B60*'Data Entry'!C60</f>
        <v>0</v>
      </c>
      <c r="F26" s="77"/>
      <c r="G26" s="77"/>
      <c r="H26" s="77" t="s">
        <v>102</v>
      </c>
      <c r="I26" s="77"/>
      <c r="J26" s="77"/>
    </row>
    <row r="27" spans="1:10" ht="15" x14ac:dyDescent="0.25">
      <c r="A27" s="79" t="s">
        <v>13</v>
      </c>
      <c r="B27" s="60">
        <f>B14*'Data Entry'!B61*'Data Entry'!C61</f>
        <v>0</v>
      </c>
      <c r="C27" s="60">
        <f>C14*'Data Entry'!B61*'Data Entry'!C61</f>
        <v>0</v>
      </c>
      <c r="D27" s="60">
        <f>D14*'Data Entry'!B61*'Data Entry'!C61</f>
        <v>0</v>
      </c>
      <c r="E27" s="60">
        <f>E14*'Data Entry'!B61*'Data Entry'!C61</f>
        <v>0</v>
      </c>
      <c r="F27" s="77"/>
      <c r="G27" s="77"/>
      <c r="H27" s="77" t="s">
        <v>102</v>
      </c>
      <c r="I27" s="77"/>
      <c r="J27" s="77"/>
    </row>
    <row r="28" spans="1:10" ht="15" x14ac:dyDescent="0.25">
      <c r="A28" s="79" t="s">
        <v>18</v>
      </c>
      <c r="B28" s="60">
        <f>B15*'Data Entry'!B62*'Data Entry'!C62</f>
        <v>0</v>
      </c>
      <c r="C28" s="60">
        <f>C15*'Data Entry'!B62*'Data Entry'!C62</f>
        <v>0</v>
      </c>
      <c r="D28" s="60">
        <f>D15*'Data Entry'!B62*'Data Entry'!C62</f>
        <v>0</v>
      </c>
      <c r="E28" s="60">
        <f>E15*'Data Entry'!B62*'Data Entry'!C62</f>
        <v>0</v>
      </c>
      <c r="F28" s="77"/>
      <c r="G28" s="77"/>
      <c r="H28" s="77" t="s">
        <v>102</v>
      </c>
      <c r="I28" s="77"/>
      <c r="J28" s="77"/>
    </row>
    <row r="29" spans="1:10" s="231" customFormat="1" ht="15" x14ac:dyDescent="0.25">
      <c r="A29" s="236" t="s">
        <v>111</v>
      </c>
      <c r="B29" s="237">
        <f>SUM(B19:B28)</f>
        <v>0</v>
      </c>
      <c r="C29" s="237">
        <f t="shared" ref="C29:D29" si="2">SUM(C19:C28)</f>
        <v>0</v>
      </c>
      <c r="D29" s="237">
        <f t="shared" si="2"/>
        <v>0</v>
      </c>
      <c r="E29" s="237">
        <f>SUM(E19:E28)</f>
        <v>0</v>
      </c>
    </row>
    <row r="30" spans="1:10" ht="15" x14ac:dyDescent="0.25">
      <c r="A30" s="77"/>
      <c r="B30" s="77"/>
      <c r="C30" s="77"/>
      <c r="D30" s="77"/>
      <c r="E30" s="77"/>
      <c r="F30" s="77"/>
      <c r="G30" s="77"/>
      <c r="H30" s="77"/>
      <c r="I30" s="77"/>
      <c r="J30" s="77"/>
    </row>
    <row r="31" spans="1:10" ht="15" x14ac:dyDescent="0.25">
      <c r="A31" s="116" t="s">
        <v>103</v>
      </c>
      <c r="B31" s="77"/>
      <c r="C31" s="77"/>
      <c r="D31" s="77"/>
      <c r="E31" s="77"/>
      <c r="F31" s="77"/>
      <c r="G31" s="77"/>
      <c r="H31" s="77"/>
      <c r="I31" s="77"/>
      <c r="J31" s="77"/>
    </row>
    <row r="32" spans="1:10" ht="15" x14ac:dyDescent="0.25">
      <c r="A32" s="79" t="s">
        <v>99</v>
      </c>
      <c r="B32" s="117">
        <f>'Data Entry'!M68*'Data Entry'!M80</f>
        <v>0</v>
      </c>
      <c r="C32" s="117">
        <f>'Data Entry'!N68*'Data Entry'!N80</f>
        <v>0</v>
      </c>
      <c r="D32" s="117">
        <f>'Data Entry'!O68*'Data Entry'!O80</f>
        <v>0</v>
      </c>
      <c r="E32" s="117">
        <f>'Data Entry'!P68*'Data Entry'!P80</f>
        <v>0</v>
      </c>
      <c r="F32" s="77"/>
      <c r="G32" s="77"/>
      <c r="H32" s="77" t="s">
        <v>105</v>
      </c>
      <c r="I32" s="77"/>
      <c r="J32" s="77"/>
    </row>
    <row r="33" spans="1:10" ht="15" x14ac:dyDescent="0.25">
      <c r="A33" s="79" t="s">
        <v>91</v>
      </c>
      <c r="B33" s="117">
        <f>'Data Entry'!M69*'Data Entry'!M81</f>
        <v>0</v>
      </c>
      <c r="C33" s="117">
        <f>'Data Entry'!N69*'Data Entry'!N81</f>
        <v>0</v>
      </c>
      <c r="D33" s="117">
        <f>'Data Entry'!O69*'Data Entry'!O81</f>
        <v>0</v>
      </c>
      <c r="E33" s="117">
        <f>'Data Entry'!P69*'Data Entry'!P81</f>
        <v>0</v>
      </c>
      <c r="F33" s="77"/>
      <c r="G33" s="77"/>
      <c r="H33" s="77" t="s">
        <v>105</v>
      </c>
      <c r="I33" s="77"/>
      <c r="J33" s="77"/>
    </row>
    <row r="34" spans="1:10" ht="15" x14ac:dyDescent="0.25">
      <c r="A34" s="79" t="s">
        <v>92</v>
      </c>
      <c r="B34" s="117">
        <f>'Data Entry'!M70*'Data Entry'!M82</f>
        <v>0</v>
      </c>
      <c r="C34" s="117">
        <f>'Data Entry'!N70*'Data Entry'!N82</f>
        <v>0</v>
      </c>
      <c r="D34" s="117">
        <f>'Data Entry'!O70*'Data Entry'!O82</f>
        <v>0</v>
      </c>
      <c r="E34" s="117">
        <f>'Data Entry'!P70*'Data Entry'!P82</f>
        <v>0</v>
      </c>
      <c r="F34" s="77"/>
      <c r="G34" s="77"/>
      <c r="H34" s="77" t="s">
        <v>105</v>
      </c>
      <c r="I34" s="77"/>
      <c r="J34" s="77"/>
    </row>
    <row r="35" spans="1:10" ht="15" x14ac:dyDescent="0.25">
      <c r="A35" s="79" t="s">
        <v>12</v>
      </c>
      <c r="B35" s="117">
        <f>'Data Entry'!M71*'Data Entry'!M83</f>
        <v>0</v>
      </c>
      <c r="C35" s="117">
        <f>'Data Entry'!N71*'Data Entry'!N83</f>
        <v>0</v>
      </c>
      <c r="D35" s="117">
        <f>'Data Entry'!O71*'Data Entry'!O83</f>
        <v>0</v>
      </c>
      <c r="E35" s="117">
        <f>'Data Entry'!P71*'Data Entry'!P83</f>
        <v>0</v>
      </c>
      <c r="F35" s="77"/>
      <c r="G35" s="77"/>
      <c r="H35" s="77" t="s">
        <v>105</v>
      </c>
      <c r="I35" s="77"/>
      <c r="J35" s="77"/>
    </row>
    <row r="36" spans="1:10" ht="15" x14ac:dyDescent="0.25">
      <c r="A36" s="79" t="s">
        <v>11</v>
      </c>
      <c r="B36" s="117">
        <f>'Data Entry'!M72*'Data Entry'!M84</f>
        <v>0</v>
      </c>
      <c r="C36" s="117">
        <f>'Data Entry'!N72*'Data Entry'!N84</f>
        <v>0</v>
      </c>
      <c r="D36" s="117">
        <f>'Data Entry'!O72*'Data Entry'!O84</f>
        <v>0</v>
      </c>
      <c r="E36" s="117">
        <f>'Data Entry'!P72*'Data Entry'!P84</f>
        <v>0</v>
      </c>
      <c r="F36" s="77"/>
      <c r="G36" s="77"/>
      <c r="H36" s="77" t="s">
        <v>105</v>
      </c>
      <c r="I36" s="77"/>
      <c r="J36" s="77"/>
    </row>
    <row r="37" spans="1:10" ht="15" x14ac:dyDescent="0.25">
      <c r="A37" s="79" t="s">
        <v>100</v>
      </c>
      <c r="B37" s="117">
        <f>'Data Entry'!M73*'Data Entry'!M85</f>
        <v>0</v>
      </c>
      <c r="C37" s="117">
        <f>'Data Entry'!N73*'Data Entry'!N85</f>
        <v>0</v>
      </c>
      <c r="D37" s="117">
        <f>'Data Entry'!O73*'Data Entry'!O85</f>
        <v>0</v>
      </c>
      <c r="E37" s="117">
        <f>'Data Entry'!P73*'Data Entry'!P85</f>
        <v>0</v>
      </c>
      <c r="F37" s="77"/>
      <c r="G37" s="77"/>
      <c r="H37" s="77" t="s">
        <v>105</v>
      </c>
      <c r="I37" s="77"/>
      <c r="J37" s="77"/>
    </row>
    <row r="38" spans="1:10" ht="15" x14ac:dyDescent="0.25">
      <c r="A38" s="79" t="s">
        <v>94</v>
      </c>
      <c r="B38" s="117">
        <f>'Data Entry'!M74*'Data Entry'!M86</f>
        <v>0</v>
      </c>
      <c r="C38" s="117">
        <f>'Data Entry'!N74*'Data Entry'!N86</f>
        <v>0</v>
      </c>
      <c r="D38" s="117">
        <f>'Data Entry'!O74*'Data Entry'!O86</f>
        <v>0</v>
      </c>
      <c r="E38" s="117">
        <f>'Data Entry'!P74*'Data Entry'!P86</f>
        <v>0</v>
      </c>
      <c r="F38" s="77"/>
      <c r="G38" s="77"/>
      <c r="H38" s="77" t="s">
        <v>105</v>
      </c>
      <c r="I38" s="77"/>
      <c r="J38" s="77"/>
    </row>
    <row r="39" spans="1:10" ht="15" x14ac:dyDescent="0.25">
      <c r="A39" s="79" t="s">
        <v>95</v>
      </c>
      <c r="B39" s="117">
        <f>'Data Entry'!M75*'Data Entry'!M87</f>
        <v>0</v>
      </c>
      <c r="C39" s="117">
        <f>'Data Entry'!N75*'Data Entry'!N87</f>
        <v>0</v>
      </c>
      <c r="D39" s="117">
        <f>'Data Entry'!O75*'Data Entry'!O87</f>
        <v>0</v>
      </c>
      <c r="E39" s="117">
        <f>'Data Entry'!P75*'Data Entry'!P87</f>
        <v>0</v>
      </c>
      <c r="F39" s="77"/>
      <c r="G39" s="77"/>
      <c r="H39" s="77" t="s">
        <v>105</v>
      </c>
      <c r="I39" s="77"/>
      <c r="J39" s="77"/>
    </row>
    <row r="40" spans="1:10" ht="15" x14ac:dyDescent="0.25">
      <c r="A40" s="79" t="s">
        <v>13</v>
      </c>
      <c r="B40" s="117">
        <f>'Data Entry'!M76*'Data Entry'!M88</f>
        <v>0</v>
      </c>
      <c r="C40" s="117">
        <f>'Data Entry'!N76*'Data Entry'!N88</f>
        <v>0</v>
      </c>
      <c r="D40" s="117">
        <f>'Data Entry'!O76*'Data Entry'!O88</f>
        <v>0</v>
      </c>
      <c r="E40" s="117">
        <f>'Data Entry'!P76*'Data Entry'!P88</f>
        <v>0</v>
      </c>
      <c r="F40" s="77"/>
      <c r="G40" s="77"/>
      <c r="H40" s="77" t="s">
        <v>105</v>
      </c>
      <c r="I40" s="77"/>
      <c r="J40" s="77"/>
    </row>
    <row r="41" spans="1:10" ht="15" x14ac:dyDescent="0.25">
      <c r="A41" s="79" t="s">
        <v>18</v>
      </c>
      <c r="B41" s="117">
        <f>'Data Entry'!M77*'Data Entry'!M89</f>
        <v>0</v>
      </c>
      <c r="C41" s="117">
        <f>'Data Entry'!N77*'Data Entry'!N89</f>
        <v>0</v>
      </c>
      <c r="D41" s="117">
        <f>'Data Entry'!O77*'Data Entry'!O89</f>
        <v>0</v>
      </c>
      <c r="E41" s="117">
        <f>'Data Entry'!P77*'Data Entry'!P89</f>
        <v>0</v>
      </c>
      <c r="F41" s="77"/>
      <c r="G41" s="77"/>
      <c r="H41" s="77" t="s">
        <v>105</v>
      </c>
      <c r="I41" s="77"/>
      <c r="J41" s="77"/>
    </row>
    <row r="42" spans="1:10" ht="15" x14ac:dyDescent="0.25">
      <c r="A42" s="239" t="s">
        <v>111</v>
      </c>
      <c r="B42" s="240">
        <f>SUM(B32:B41)</f>
        <v>0</v>
      </c>
      <c r="C42" s="240">
        <f t="shared" ref="C42:E42" si="3">SUM(C32:C41)</f>
        <v>0</v>
      </c>
      <c r="D42" s="240">
        <f t="shared" si="3"/>
        <v>0</v>
      </c>
      <c r="E42" s="240">
        <f t="shared" si="3"/>
        <v>0</v>
      </c>
      <c r="F42" s="238"/>
      <c r="G42" s="238"/>
      <c r="H42" s="238"/>
      <c r="I42" s="238"/>
      <c r="J42" s="238"/>
    </row>
    <row r="43" spans="1:10" s="238" customFormat="1" ht="15" x14ac:dyDescent="0.25">
      <c r="A43" s="239"/>
      <c r="B43" s="230"/>
      <c r="C43" s="230"/>
      <c r="D43" s="230"/>
      <c r="E43" s="230"/>
    </row>
    <row r="44" spans="1:10" ht="15" x14ac:dyDescent="0.25">
      <c r="A44" s="116" t="s">
        <v>104</v>
      </c>
      <c r="B44" s="77"/>
      <c r="C44" s="77"/>
      <c r="D44" s="77"/>
      <c r="E44" s="77"/>
      <c r="F44" s="77"/>
      <c r="G44" s="77"/>
      <c r="H44" s="77"/>
      <c r="I44" s="77"/>
      <c r="J44" s="77"/>
    </row>
    <row r="45" spans="1:10" ht="15" x14ac:dyDescent="0.25">
      <c r="A45" s="79" t="s">
        <v>99</v>
      </c>
      <c r="B45" s="117">
        <f>'Data Entry'!M105*'Data Entry'!M117</f>
        <v>0</v>
      </c>
      <c r="C45" s="117">
        <f>'Data Entry'!N105*'Data Entry'!N117</f>
        <v>0</v>
      </c>
      <c r="D45" s="117">
        <f>'Data Entry'!O105*'Data Entry'!O117</f>
        <v>0</v>
      </c>
      <c r="E45" s="117">
        <f>'Data Entry'!P105*'Data Entry'!P117</f>
        <v>0</v>
      </c>
      <c r="F45" s="77"/>
      <c r="G45" s="77"/>
      <c r="H45" s="77" t="s">
        <v>106</v>
      </c>
      <c r="I45" s="77"/>
      <c r="J45" s="77"/>
    </row>
    <row r="46" spans="1:10" ht="15" x14ac:dyDescent="0.25">
      <c r="A46" s="79" t="s">
        <v>91</v>
      </c>
      <c r="B46" s="117">
        <f>'Data Entry'!M106*'Data Entry'!M118</f>
        <v>0</v>
      </c>
      <c r="C46" s="117">
        <f>'Data Entry'!N106*'Data Entry'!N118</f>
        <v>0</v>
      </c>
      <c r="D46" s="117">
        <f>'Data Entry'!O106*'Data Entry'!O118</f>
        <v>0</v>
      </c>
      <c r="E46" s="117">
        <f>'Data Entry'!P106*'Data Entry'!P118</f>
        <v>0</v>
      </c>
      <c r="F46" s="77"/>
      <c r="G46" s="77"/>
      <c r="H46" s="77" t="s">
        <v>106</v>
      </c>
      <c r="I46" s="77"/>
      <c r="J46" s="77"/>
    </row>
    <row r="47" spans="1:10" ht="15" x14ac:dyDescent="0.25">
      <c r="A47" s="79" t="s">
        <v>92</v>
      </c>
      <c r="B47" s="117">
        <f>'Data Entry'!M107*'Data Entry'!M119</f>
        <v>0</v>
      </c>
      <c r="C47" s="117">
        <f>'Data Entry'!N107*'Data Entry'!N119</f>
        <v>0</v>
      </c>
      <c r="D47" s="117">
        <f>'Data Entry'!O107*'Data Entry'!O119</f>
        <v>0</v>
      </c>
      <c r="E47" s="117">
        <f>'Data Entry'!P107*'Data Entry'!P119</f>
        <v>0</v>
      </c>
      <c r="F47" s="77"/>
      <c r="G47" s="77"/>
      <c r="H47" s="77" t="s">
        <v>106</v>
      </c>
      <c r="I47" s="77"/>
      <c r="J47" s="77"/>
    </row>
    <row r="48" spans="1:10" ht="15" x14ac:dyDescent="0.25">
      <c r="A48" s="79" t="s">
        <v>12</v>
      </c>
      <c r="B48" s="117">
        <f>'Data Entry'!M108*'Data Entry'!M120</f>
        <v>0</v>
      </c>
      <c r="C48" s="117">
        <f>'Data Entry'!N108*'Data Entry'!N120</f>
        <v>0</v>
      </c>
      <c r="D48" s="117">
        <f>'Data Entry'!O108*'Data Entry'!O120</f>
        <v>0</v>
      </c>
      <c r="E48" s="117">
        <f>'Data Entry'!P108*'Data Entry'!P120</f>
        <v>0</v>
      </c>
      <c r="F48" s="77"/>
      <c r="G48" s="77"/>
      <c r="H48" s="77" t="s">
        <v>106</v>
      </c>
      <c r="I48" s="77"/>
      <c r="J48" s="77"/>
    </row>
    <row r="49" spans="1:10" ht="15" x14ac:dyDescent="0.25">
      <c r="A49" s="79" t="s">
        <v>11</v>
      </c>
      <c r="B49" s="117">
        <f>'Data Entry'!M109*'Data Entry'!M121</f>
        <v>0</v>
      </c>
      <c r="C49" s="117">
        <f>'Data Entry'!N109*'Data Entry'!N121</f>
        <v>0</v>
      </c>
      <c r="D49" s="117">
        <f>'Data Entry'!O109*'Data Entry'!O121</f>
        <v>0</v>
      </c>
      <c r="E49" s="117">
        <f>'Data Entry'!P109*'Data Entry'!P121</f>
        <v>0</v>
      </c>
      <c r="F49" s="77"/>
      <c r="G49" s="77"/>
      <c r="H49" s="77" t="s">
        <v>106</v>
      </c>
      <c r="I49" s="77"/>
      <c r="J49" s="77"/>
    </row>
    <row r="50" spans="1:10" ht="15" x14ac:dyDescent="0.25">
      <c r="A50" s="79" t="s">
        <v>100</v>
      </c>
      <c r="B50" s="117">
        <f>'Data Entry'!M110*'Data Entry'!M122</f>
        <v>0</v>
      </c>
      <c r="C50" s="117">
        <f>'Data Entry'!N110*'Data Entry'!N122</f>
        <v>0</v>
      </c>
      <c r="D50" s="117">
        <f>'Data Entry'!O110*'Data Entry'!O122</f>
        <v>0</v>
      </c>
      <c r="E50" s="117">
        <f>'Data Entry'!P110*'Data Entry'!P122</f>
        <v>0</v>
      </c>
      <c r="F50" s="77"/>
      <c r="G50" s="77"/>
      <c r="H50" s="77" t="s">
        <v>106</v>
      </c>
      <c r="I50" s="77"/>
      <c r="J50" s="77"/>
    </row>
    <row r="51" spans="1:10" ht="15" x14ac:dyDescent="0.25">
      <c r="A51" s="79" t="s">
        <v>94</v>
      </c>
      <c r="B51" s="117">
        <f>'Data Entry'!M111*'Data Entry'!M123</f>
        <v>0</v>
      </c>
      <c r="C51" s="117">
        <f>'Data Entry'!N111*'Data Entry'!N123</f>
        <v>0</v>
      </c>
      <c r="D51" s="117">
        <f>'Data Entry'!O111*'Data Entry'!O123</f>
        <v>0</v>
      </c>
      <c r="E51" s="117">
        <f>'Data Entry'!P111*'Data Entry'!P123</f>
        <v>0</v>
      </c>
      <c r="F51" s="77"/>
      <c r="G51" s="77"/>
      <c r="H51" s="77" t="s">
        <v>106</v>
      </c>
      <c r="I51" s="77"/>
      <c r="J51" s="77"/>
    </row>
    <row r="52" spans="1:10" ht="15" x14ac:dyDescent="0.25">
      <c r="A52" s="79" t="s">
        <v>95</v>
      </c>
      <c r="B52" s="117">
        <f>'Data Entry'!M112*'Data Entry'!M124</f>
        <v>0</v>
      </c>
      <c r="C52" s="117">
        <f>'Data Entry'!N112*'Data Entry'!N124</f>
        <v>0</v>
      </c>
      <c r="D52" s="117">
        <f>'Data Entry'!O112*'Data Entry'!O124</f>
        <v>0</v>
      </c>
      <c r="E52" s="117">
        <f>'Data Entry'!P112*'Data Entry'!P124</f>
        <v>0</v>
      </c>
      <c r="F52" s="77"/>
      <c r="G52" s="77"/>
      <c r="H52" s="77" t="s">
        <v>106</v>
      </c>
      <c r="I52" s="77"/>
      <c r="J52" s="77"/>
    </row>
    <row r="53" spans="1:10" ht="15" x14ac:dyDescent="0.25">
      <c r="A53" s="79" t="s">
        <v>13</v>
      </c>
      <c r="B53" s="117">
        <f>'Data Entry'!M113*'Data Entry'!M125</f>
        <v>0</v>
      </c>
      <c r="C53" s="117">
        <f>'Data Entry'!N113*'Data Entry'!N125</f>
        <v>0</v>
      </c>
      <c r="D53" s="117">
        <f>'Data Entry'!O113*'Data Entry'!O125</f>
        <v>0</v>
      </c>
      <c r="E53" s="117">
        <f>'Data Entry'!P113*'Data Entry'!P125</f>
        <v>0</v>
      </c>
      <c r="F53" s="77"/>
      <c r="G53" s="77"/>
      <c r="H53" s="77" t="s">
        <v>106</v>
      </c>
      <c r="I53" s="77"/>
      <c r="J53" s="77"/>
    </row>
    <row r="54" spans="1:10" ht="15" x14ac:dyDescent="0.25">
      <c r="A54" s="79" t="s">
        <v>18</v>
      </c>
      <c r="B54" s="117">
        <f>'Data Entry'!M114*'Data Entry'!M126</f>
        <v>0</v>
      </c>
      <c r="C54" s="117">
        <f>'Data Entry'!N114*'Data Entry'!N126</f>
        <v>0</v>
      </c>
      <c r="D54" s="117">
        <f>'Data Entry'!O114*'Data Entry'!O126</f>
        <v>0</v>
      </c>
      <c r="E54" s="117">
        <f>'Data Entry'!P114*'Data Entry'!P126</f>
        <v>0</v>
      </c>
      <c r="F54" s="77"/>
      <c r="G54" s="77"/>
      <c r="H54" s="77" t="s">
        <v>106</v>
      </c>
      <c r="I54" s="77"/>
      <c r="J54" s="77"/>
    </row>
    <row r="55" spans="1:10" s="238" customFormat="1" ht="15" x14ac:dyDescent="0.25">
      <c r="A55" s="242" t="s">
        <v>111</v>
      </c>
      <c r="B55" s="243">
        <f>SUM(B45:B54)</f>
        <v>0</v>
      </c>
      <c r="C55" s="243">
        <f t="shared" ref="C55:E55" si="4">SUM(C45:C54)</f>
        <v>0</v>
      </c>
      <c r="D55" s="243">
        <f t="shared" si="4"/>
        <v>0</v>
      </c>
      <c r="E55" s="243">
        <f t="shared" si="4"/>
        <v>0</v>
      </c>
    </row>
    <row r="56" spans="1:10" ht="15" x14ac:dyDescent="0.25">
      <c r="A56" s="77"/>
      <c r="B56" s="77"/>
      <c r="C56" s="77"/>
      <c r="D56" s="77"/>
      <c r="E56" s="77"/>
      <c r="F56" s="77"/>
      <c r="G56" s="77"/>
      <c r="H56" s="77"/>
      <c r="I56" s="77"/>
      <c r="J56" s="77"/>
    </row>
    <row r="57" spans="1:10" s="241" customFormat="1" ht="15" x14ac:dyDescent="0.25">
      <c r="A57" s="244" t="s">
        <v>326</v>
      </c>
      <c r="B57" s="245"/>
      <c r="C57" s="245"/>
      <c r="D57" s="245"/>
      <c r="E57" s="245"/>
      <c r="F57" s="245"/>
      <c r="G57" s="245"/>
      <c r="H57" s="245"/>
      <c r="I57" s="245"/>
    </row>
    <row r="58" spans="1:10" ht="15" x14ac:dyDescent="0.25">
      <c r="A58" s="247" t="s">
        <v>99</v>
      </c>
      <c r="B58" s="249">
        <f>'Data Entry'!B27*'Data Entry'!$B$52</f>
        <v>0</v>
      </c>
      <c r="C58" s="249">
        <f>'Data Entry'!C27*'Data Entry'!$B$52</f>
        <v>0</v>
      </c>
      <c r="D58" s="249">
        <f>'Data Entry'!D27*'Data Entry'!$B$52</f>
        <v>0</v>
      </c>
      <c r="E58" s="249">
        <f>'Data Entry'!E27*'Data Entry'!$B$52</f>
        <v>0</v>
      </c>
      <c r="F58" s="249">
        <f>'Data Entry'!F27*'Data Entry'!$B$52</f>
        <v>0</v>
      </c>
      <c r="G58" s="248"/>
      <c r="H58" s="245" t="s">
        <v>327</v>
      </c>
      <c r="I58" s="245"/>
    </row>
    <row r="59" spans="1:10" ht="15" x14ac:dyDescent="0.25">
      <c r="A59" s="247" t="s">
        <v>91</v>
      </c>
      <c r="B59" s="249">
        <f>'Data Entry'!B28*'Data Entry'!$B$53</f>
        <v>0</v>
      </c>
      <c r="C59" s="249">
        <f>'Data Entry'!C28*'Data Entry'!$B$53</f>
        <v>0</v>
      </c>
      <c r="D59" s="249">
        <f>'Data Entry'!D28*'Data Entry'!$B$53</f>
        <v>0</v>
      </c>
      <c r="E59" s="249">
        <f>'Data Entry'!E28*'Data Entry'!$B$53</f>
        <v>0</v>
      </c>
      <c r="F59" s="249">
        <f>'Data Entry'!F28*'Data Entry'!$B$53</f>
        <v>0</v>
      </c>
      <c r="G59" s="248"/>
      <c r="H59" s="245" t="s">
        <v>327</v>
      </c>
      <c r="I59" s="245"/>
    </row>
    <row r="60" spans="1:10" ht="15" x14ac:dyDescent="0.25">
      <c r="A60" s="247" t="s">
        <v>92</v>
      </c>
      <c r="B60" s="249">
        <f>'Data Entry'!$B$29*'Data Entry'!$B$54</f>
        <v>0</v>
      </c>
      <c r="C60" s="249">
        <f>'Data Entry'!$B$29*'Data Entry'!$B$54</f>
        <v>0</v>
      </c>
      <c r="D60" s="249">
        <f>'Data Entry'!$B$29*'Data Entry'!$B$54</f>
        <v>0</v>
      </c>
      <c r="E60" s="249">
        <f>'Data Entry'!$B$29*'Data Entry'!$B$54</f>
        <v>0</v>
      </c>
      <c r="F60" s="249">
        <f>'Data Entry'!$B$29*'Data Entry'!$B$54</f>
        <v>0</v>
      </c>
      <c r="G60" s="248"/>
      <c r="H60" s="245" t="s">
        <v>327</v>
      </c>
      <c r="I60" s="245"/>
    </row>
    <row r="61" spans="1:10" ht="15" x14ac:dyDescent="0.25">
      <c r="A61" s="247" t="s">
        <v>12</v>
      </c>
      <c r="B61" s="249">
        <f>'Data Entry'!B30*'Data Entry'!$B$55</f>
        <v>0</v>
      </c>
      <c r="C61" s="249">
        <f>'Data Entry'!C30*'Data Entry'!$B$55</f>
        <v>0</v>
      </c>
      <c r="D61" s="249">
        <f>'Data Entry'!D30*'Data Entry'!$B$55</f>
        <v>0</v>
      </c>
      <c r="E61" s="249">
        <f>'Data Entry'!E30*'Data Entry'!$B$55</f>
        <v>0</v>
      </c>
      <c r="F61" s="249">
        <f>'Data Entry'!F30*'Data Entry'!$B$55</f>
        <v>0</v>
      </c>
      <c r="G61" s="248"/>
      <c r="H61" s="245" t="s">
        <v>327</v>
      </c>
      <c r="I61" s="245"/>
    </row>
    <row r="62" spans="1:10" ht="15" x14ac:dyDescent="0.25">
      <c r="A62" s="247" t="s">
        <v>11</v>
      </c>
      <c r="B62" s="249">
        <f>'Data Entry'!B31*'Data Entry'!$B$56</f>
        <v>0</v>
      </c>
      <c r="C62" s="249">
        <f>'Data Entry'!C31*'Data Entry'!$B$56</f>
        <v>0</v>
      </c>
      <c r="D62" s="249">
        <f>'Data Entry'!D31*'Data Entry'!$B$56</f>
        <v>0</v>
      </c>
      <c r="E62" s="249">
        <f>'Data Entry'!E31*'Data Entry'!$B$56</f>
        <v>0</v>
      </c>
      <c r="F62" s="249">
        <f>'Data Entry'!F31*'Data Entry'!$B$56</f>
        <v>0</v>
      </c>
      <c r="G62" s="248"/>
      <c r="H62" s="245" t="s">
        <v>327</v>
      </c>
      <c r="I62" s="245"/>
    </row>
    <row r="63" spans="1:10" ht="15" x14ac:dyDescent="0.25">
      <c r="A63" s="247" t="s">
        <v>100</v>
      </c>
      <c r="B63" s="249">
        <f>'Data Entry'!B32*'Data Entry'!$B$58</f>
        <v>0</v>
      </c>
      <c r="C63" s="249">
        <f>'Data Entry'!C32*'Data Entry'!$B$58</f>
        <v>0</v>
      </c>
      <c r="D63" s="249">
        <f>'Data Entry'!D32*'Data Entry'!$B$58</f>
        <v>0</v>
      </c>
      <c r="E63" s="249">
        <f>'Data Entry'!E32*'Data Entry'!$B$58</f>
        <v>0</v>
      </c>
      <c r="F63" s="249">
        <f>'Data Entry'!F32*'Data Entry'!$B$58</f>
        <v>0</v>
      </c>
      <c r="G63" s="248"/>
      <c r="H63" s="245" t="s">
        <v>327</v>
      </c>
      <c r="I63" s="245"/>
    </row>
    <row r="64" spans="1:10" ht="15" x14ac:dyDescent="0.25">
      <c r="A64" s="247" t="s">
        <v>94</v>
      </c>
      <c r="B64" s="249">
        <f>'Data Entry'!B33*'Data Entry'!$B$59</f>
        <v>0</v>
      </c>
      <c r="C64" s="249">
        <f>'Data Entry'!C33*'Data Entry'!$B$59</f>
        <v>0</v>
      </c>
      <c r="D64" s="249">
        <f>'Data Entry'!D33*'Data Entry'!$B$59</f>
        <v>0</v>
      </c>
      <c r="E64" s="249">
        <f>'Data Entry'!E33*'Data Entry'!$B$59</f>
        <v>0</v>
      </c>
      <c r="F64" s="249">
        <f>'Data Entry'!F33*'Data Entry'!$B$59</f>
        <v>0</v>
      </c>
      <c r="G64" s="248"/>
      <c r="H64" s="245" t="s">
        <v>327</v>
      </c>
      <c r="I64" s="245"/>
    </row>
    <row r="65" spans="1:10" ht="15" x14ac:dyDescent="0.25">
      <c r="A65" s="247" t="s">
        <v>95</v>
      </c>
      <c r="B65" s="249">
        <f>'Data Entry'!B34*'Data Entry'!$B$60</f>
        <v>0</v>
      </c>
      <c r="C65" s="249">
        <f>'Data Entry'!C34*'Data Entry'!$B$60</f>
        <v>0</v>
      </c>
      <c r="D65" s="249">
        <f>'Data Entry'!D34*'Data Entry'!$B$60</f>
        <v>0</v>
      </c>
      <c r="E65" s="249">
        <f>'Data Entry'!E34*'Data Entry'!$B$60</f>
        <v>0</v>
      </c>
      <c r="F65" s="249">
        <f>'Data Entry'!F34*'Data Entry'!$B$60</f>
        <v>0</v>
      </c>
      <c r="G65" s="248"/>
      <c r="H65" s="245" t="s">
        <v>327</v>
      </c>
      <c r="I65" s="245"/>
    </row>
    <row r="66" spans="1:10" ht="15" x14ac:dyDescent="0.25">
      <c r="A66" s="247" t="s">
        <v>13</v>
      </c>
      <c r="B66" s="249">
        <f>'Data Entry'!B35*'Data Entry'!$B$61</f>
        <v>0</v>
      </c>
      <c r="C66" s="249">
        <f>'Data Entry'!C35*'Data Entry'!$B$61</f>
        <v>0</v>
      </c>
      <c r="D66" s="249">
        <f>'Data Entry'!D35*'Data Entry'!$B$61</f>
        <v>0</v>
      </c>
      <c r="E66" s="249">
        <f>'Data Entry'!E35*'Data Entry'!$B$61</f>
        <v>0</v>
      </c>
      <c r="F66" s="249">
        <f>'Data Entry'!F35*'Data Entry'!$B$61</f>
        <v>0</v>
      </c>
      <c r="G66" s="248"/>
      <c r="H66" s="245" t="s">
        <v>327</v>
      </c>
      <c r="I66" s="245"/>
    </row>
    <row r="67" spans="1:10" ht="15" x14ac:dyDescent="0.25">
      <c r="A67" s="247" t="s">
        <v>18</v>
      </c>
      <c r="B67" s="249">
        <f>'Data Entry'!B36*'Data Entry'!$B$62</f>
        <v>0</v>
      </c>
      <c r="C67" s="249">
        <f>'Data Entry'!C36*'Data Entry'!$B$62</f>
        <v>0</v>
      </c>
      <c r="D67" s="249">
        <f>'Data Entry'!D36*'Data Entry'!$B$62</f>
        <v>0</v>
      </c>
      <c r="E67" s="249">
        <f>'Data Entry'!E36*'Data Entry'!$B$62</f>
        <v>0</v>
      </c>
      <c r="F67" s="249">
        <f>'Data Entry'!F36*'Data Entry'!$B$62</f>
        <v>0</v>
      </c>
      <c r="G67" s="251"/>
      <c r="H67" s="245" t="s">
        <v>327</v>
      </c>
      <c r="I67" s="245"/>
    </row>
    <row r="68" spans="1:10" ht="15.75" customHeight="1" x14ac:dyDescent="0.25">
      <c r="A68" s="246" t="s">
        <v>111</v>
      </c>
      <c r="B68" s="250">
        <f>SUM(B58:B67)</f>
        <v>0</v>
      </c>
      <c r="C68" s="250">
        <f t="shared" ref="C68:F68" si="5">SUM(C58:C67)</f>
        <v>0</v>
      </c>
      <c r="D68" s="250">
        <f t="shared" si="5"/>
        <v>0</v>
      </c>
      <c r="E68" s="250">
        <f t="shared" si="5"/>
        <v>0</v>
      </c>
      <c r="F68" s="250">
        <f t="shared" si="5"/>
        <v>0</v>
      </c>
      <c r="G68" s="252"/>
      <c r="H68" s="245"/>
      <c r="I68" s="245"/>
    </row>
    <row r="69" spans="1:10" ht="15.75" hidden="1" customHeight="1" x14ac:dyDescent="0.25">
      <c r="A69" s="246" t="s">
        <v>338</v>
      </c>
      <c r="B69" s="250">
        <f>B68/450</f>
        <v>0</v>
      </c>
      <c r="C69" s="250">
        <f t="shared" ref="C69:F69" si="6">C68/450</f>
        <v>0</v>
      </c>
      <c r="D69" s="250">
        <f t="shared" si="6"/>
        <v>0</v>
      </c>
      <c r="E69" s="250">
        <f t="shared" si="6"/>
        <v>0</v>
      </c>
      <c r="F69" s="250">
        <f t="shared" si="6"/>
        <v>0</v>
      </c>
      <c r="G69" s="252"/>
      <c r="H69" s="245"/>
      <c r="I69" s="245"/>
    </row>
    <row r="70" spans="1:10" ht="15.75" customHeight="1" x14ac:dyDescent="0.25"/>
    <row r="71" spans="1:10" ht="15" x14ac:dyDescent="0.25">
      <c r="A71" s="76" t="s">
        <v>107</v>
      </c>
      <c r="B71" s="77"/>
      <c r="C71" s="77"/>
      <c r="D71" s="77"/>
      <c r="E71" s="77"/>
      <c r="F71" s="77"/>
      <c r="G71" s="77"/>
      <c r="H71" s="77"/>
      <c r="I71" s="77"/>
      <c r="J71" s="77"/>
    </row>
    <row r="72" spans="1:10" ht="15" x14ac:dyDescent="0.25">
      <c r="A72" s="79" t="s">
        <v>99</v>
      </c>
      <c r="B72" s="60">
        <f>'Data Entry'!B27*'Data Entry'!B52*'Data Entry'!C52</f>
        <v>0</v>
      </c>
      <c r="C72" s="60">
        <f>'Data Entry'!C27*'Data Entry'!$B$52*'Data Entry'!$C$52</f>
        <v>0</v>
      </c>
      <c r="D72" s="60">
        <f>'Data Entry'!D27*'Data Entry'!$B$52*'Data Entry'!$C$52</f>
        <v>0</v>
      </c>
      <c r="E72" s="60">
        <f>'Data Entry'!E27*'Data Entry'!$B$52*'Data Entry'!$C$52</f>
        <v>0</v>
      </c>
      <c r="F72" s="60">
        <f>'Data Entry'!F27*'Data Entry'!$B$52*'Data Entry'!$C$52</f>
        <v>0</v>
      </c>
      <c r="G72" s="55"/>
      <c r="H72" s="77" t="s">
        <v>108</v>
      </c>
      <c r="I72" s="77"/>
      <c r="J72" s="77"/>
    </row>
    <row r="73" spans="1:10" ht="15" x14ac:dyDescent="0.25">
      <c r="A73" s="79" t="s">
        <v>91</v>
      </c>
      <c r="B73" s="60">
        <f>'Data Entry'!B28*'Data Entry'!$B$53*'Data Entry'!$C$53</f>
        <v>0</v>
      </c>
      <c r="C73" s="60">
        <f>'Data Entry'!C28*'Data Entry'!$B$53*'Data Entry'!$C$53</f>
        <v>0</v>
      </c>
      <c r="D73" s="60">
        <f>'Data Entry'!D28*'Data Entry'!$B$53*'Data Entry'!$C$53</f>
        <v>0</v>
      </c>
      <c r="E73" s="60">
        <f>'Data Entry'!E28*'Data Entry'!$B$53*'Data Entry'!$C$53</f>
        <v>0</v>
      </c>
      <c r="F73" s="60">
        <f>'Data Entry'!F28*'Data Entry'!$B$53*'Data Entry'!$C$53</f>
        <v>0</v>
      </c>
      <c r="G73" s="55"/>
      <c r="H73" s="77" t="s">
        <v>108</v>
      </c>
      <c r="I73" s="77"/>
      <c r="J73" s="77"/>
    </row>
    <row r="74" spans="1:10" ht="15" x14ac:dyDescent="0.25">
      <c r="A74" s="79" t="s">
        <v>92</v>
      </c>
      <c r="B74" s="60">
        <f>'Data Entry'!B29*'Data Entry'!$B$54*'Data Entry'!$C$54</f>
        <v>0</v>
      </c>
      <c r="C74" s="60">
        <f>'Data Entry'!C29*'Data Entry'!$B$54*'Data Entry'!$C$54</f>
        <v>0</v>
      </c>
      <c r="D74" s="60">
        <f>'Data Entry'!D29*'Data Entry'!$B$54*'Data Entry'!$C$54</f>
        <v>0</v>
      </c>
      <c r="E74" s="60">
        <f>'Data Entry'!E29*'Data Entry'!$B$54*'Data Entry'!$C$54</f>
        <v>0</v>
      </c>
      <c r="F74" s="60">
        <f>'Data Entry'!F29*'Data Entry'!$B$54*'Data Entry'!$C$54</f>
        <v>0</v>
      </c>
      <c r="G74" s="55"/>
      <c r="H74" s="77" t="s">
        <v>108</v>
      </c>
      <c r="I74" s="77"/>
      <c r="J74" s="77"/>
    </row>
    <row r="75" spans="1:10" ht="15" x14ac:dyDescent="0.25">
      <c r="A75" s="79" t="s">
        <v>12</v>
      </c>
      <c r="B75" s="60">
        <f>'Data Entry'!B30*'Data Entry'!$B$55*'Data Entry'!$C$55</f>
        <v>0</v>
      </c>
      <c r="C75" s="60">
        <f>'Data Entry'!C30*'Data Entry'!$B$55*'Data Entry'!$C$55</f>
        <v>0</v>
      </c>
      <c r="D75" s="60">
        <f>'Data Entry'!D30*'Data Entry'!$B$55*'Data Entry'!$C$55</f>
        <v>0</v>
      </c>
      <c r="E75" s="60">
        <f>'Data Entry'!E30*'Data Entry'!$B$55*'Data Entry'!$C$55</f>
        <v>0</v>
      </c>
      <c r="F75" s="60">
        <f>'Data Entry'!F30*'Data Entry'!$B$55*'Data Entry'!$C$55</f>
        <v>0</v>
      </c>
      <c r="G75" s="55"/>
      <c r="H75" s="77" t="s">
        <v>108</v>
      </c>
      <c r="I75" s="77"/>
      <c r="J75" s="77"/>
    </row>
    <row r="76" spans="1:10" ht="15" x14ac:dyDescent="0.25">
      <c r="A76" s="79" t="s">
        <v>11</v>
      </c>
      <c r="B76" s="60">
        <f>'Data Entry'!B31*'Data Entry'!$B$56*'Data Entry'!$C$56</f>
        <v>0</v>
      </c>
      <c r="C76" s="60">
        <f>'Data Entry'!C31*'Data Entry'!$B$56*'Data Entry'!$C$56</f>
        <v>0</v>
      </c>
      <c r="D76" s="60">
        <f>'Data Entry'!D31*'Data Entry'!$B$56*'Data Entry'!$C$56</f>
        <v>0</v>
      </c>
      <c r="E76" s="60">
        <f>'Data Entry'!E31*'Data Entry'!$B$56*'Data Entry'!$C$56</f>
        <v>0</v>
      </c>
      <c r="F76" s="60">
        <f>'Data Entry'!F31*'Data Entry'!$B$56*'Data Entry'!$C$56</f>
        <v>0</v>
      </c>
      <c r="G76" s="55"/>
      <c r="H76" s="77" t="s">
        <v>108</v>
      </c>
      <c r="I76" s="77"/>
      <c r="J76" s="77"/>
    </row>
    <row r="77" spans="1:10" ht="15" x14ac:dyDescent="0.25">
      <c r="A77" s="79" t="s">
        <v>100</v>
      </c>
      <c r="B77" s="60">
        <f>'Data Entry'!B32*'Data Entry'!$B$58*'Data Entry'!$C$58</f>
        <v>0</v>
      </c>
      <c r="C77" s="60">
        <f>'Data Entry'!C32*'Data Entry'!$B$58*'Data Entry'!$C$58</f>
        <v>0</v>
      </c>
      <c r="D77" s="60">
        <f>'Data Entry'!D32*'Data Entry'!$B$58*'Data Entry'!$C$58</f>
        <v>0</v>
      </c>
      <c r="E77" s="60">
        <f>'Data Entry'!E32*'Data Entry'!$B$58*'Data Entry'!$C$58</f>
        <v>0</v>
      </c>
      <c r="F77" s="60">
        <f>'Data Entry'!F32*'Data Entry'!$B$58*'Data Entry'!$C$58</f>
        <v>0</v>
      </c>
      <c r="G77" s="55"/>
      <c r="H77" s="77" t="s">
        <v>108</v>
      </c>
      <c r="I77" s="77"/>
      <c r="J77" s="77"/>
    </row>
    <row r="78" spans="1:10" ht="15" x14ac:dyDescent="0.25">
      <c r="A78" s="79" t="s">
        <v>94</v>
      </c>
      <c r="B78" s="60">
        <f>'Data Entry'!B33*'Data Entry'!$B$59*'Data Entry'!$C$59</f>
        <v>0</v>
      </c>
      <c r="C78" s="60">
        <f>'Data Entry'!C33*'Data Entry'!$B$59*'Data Entry'!$C$59</f>
        <v>0</v>
      </c>
      <c r="D78" s="60">
        <f>'Data Entry'!D33*'Data Entry'!$B$59*'Data Entry'!$C$59</f>
        <v>0</v>
      </c>
      <c r="E78" s="60">
        <f>'Data Entry'!E33*'Data Entry'!$B$59*'Data Entry'!$C$59</f>
        <v>0</v>
      </c>
      <c r="F78" s="60">
        <f>'Data Entry'!F33*'Data Entry'!$B$59*'Data Entry'!$C$59</f>
        <v>0</v>
      </c>
      <c r="G78" s="55"/>
      <c r="H78" s="77" t="s">
        <v>108</v>
      </c>
      <c r="I78" s="77"/>
      <c r="J78" s="77"/>
    </row>
    <row r="79" spans="1:10" ht="15" x14ac:dyDescent="0.25">
      <c r="A79" s="79" t="s">
        <v>95</v>
      </c>
      <c r="B79" s="60">
        <f>'Data Entry'!B34*'Data Entry'!$B$60*'Data Entry'!$C$60</f>
        <v>0</v>
      </c>
      <c r="C79" s="60">
        <f>'Data Entry'!C34*'Data Entry'!$B$60*'Data Entry'!$C$60</f>
        <v>0</v>
      </c>
      <c r="D79" s="60">
        <f>'Data Entry'!D34*'Data Entry'!$B$60*'Data Entry'!$C$60</f>
        <v>0</v>
      </c>
      <c r="E79" s="60">
        <f>'Data Entry'!E34*'Data Entry'!$B$60*'Data Entry'!$C$60</f>
        <v>0</v>
      </c>
      <c r="F79" s="60">
        <f>'Data Entry'!F34*'Data Entry'!$B$60*'Data Entry'!$C$60</f>
        <v>0</v>
      </c>
      <c r="G79" s="55"/>
      <c r="H79" s="77" t="s">
        <v>108</v>
      </c>
      <c r="I79" s="77"/>
      <c r="J79" s="77"/>
    </row>
    <row r="80" spans="1:10" ht="15" x14ac:dyDescent="0.25">
      <c r="A80" s="79" t="s">
        <v>13</v>
      </c>
      <c r="B80" s="60">
        <f>'Data Entry'!B35*'Data Entry'!$B$61*'Data Entry'!$C$61</f>
        <v>0</v>
      </c>
      <c r="C80" s="60">
        <f>'Data Entry'!C35*'Data Entry'!$B$61*'Data Entry'!$C$61</f>
        <v>0</v>
      </c>
      <c r="D80" s="60">
        <f>'Data Entry'!D35*'Data Entry'!$B$61*'Data Entry'!$C$61</f>
        <v>0</v>
      </c>
      <c r="E80" s="60">
        <f>'Data Entry'!E35*'Data Entry'!$B$61*'Data Entry'!$C$61</f>
        <v>0</v>
      </c>
      <c r="F80" s="60">
        <f>'Data Entry'!F35*'Data Entry'!$B$61*'Data Entry'!$C$61</f>
        <v>0</v>
      </c>
      <c r="G80" s="55"/>
      <c r="H80" s="77" t="s">
        <v>108</v>
      </c>
      <c r="I80" s="77"/>
      <c r="J80" s="77"/>
    </row>
    <row r="81" spans="1:10" ht="15" x14ac:dyDescent="0.25">
      <c r="A81" s="79" t="s">
        <v>18</v>
      </c>
      <c r="B81" s="63">
        <f>'Data Entry'!B36*'Data Entry'!$B$62*'Data Entry'!$C$62</f>
        <v>0</v>
      </c>
      <c r="C81" s="63">
        <f>'Data Entry'!C36*'Data Entry'!$B$62*'Data Entry'!$C$62</f>
        <v>0</v>
      </c>
      <c r="D81" s="63">
        <f>'Data Entry'!D36*'Data Entry'!$B$62*'Data Entry'!$C$62</f>
        <v>0</v>
      </c>
      <c r="E81" s="63">
        <f>'Data Entry'!E36*'Data Entry'!$B$62*'Data Entry'!$C$62</f>
        <v>0</v>
      </c>
      <c r="F81" s="63">
        <f>'Data Entry'!F36*'Data Entry'!$B$62*'Data Entry'!$C$62</f>
        <v>0</v>
      </c>
      <c r="G81" s="55"/>
      <c r="H81" s="77" t="s">
        <v>108</v>
      </c>
      <c r="I81" s="77"/>
      <c r="J81" s="77"/>
    </row>
    <row r="82" spans="1:10" ht="15.75" thickBot="1" x14ac:dyDescent="0.3">
      <c r="A82" s="64" t="s">
        <v>111</v>
      </c>
      <c r="B82" s="65">
        <f>SUM(B72:B81)</f>
        <v>0</v>
      </c>
      <c r="C82" s="65">
        <f t="shared" ref="C82:F82" si="7">SUM(C72:C81)</f>
        <v>0</v>
      </c>
      <c r="D82" s="65">
        <f t="shared" si="7"/>
        <v>0</v>
      </c>
      <c r="E82" s="65">
        <f t="shared" si="7"/>
        <v>0</v>
      </c>
      <c r="F82" s="65">
        <f t="shared" si="7"/>
        <v>0</v>
      </c>
      <c r="G82" s="77"/>
      <c r="H82" s="77"/>
      <c r="I82" s="77"/>
      <c r="J82" s="77"/>
    </row>
    <row r="83" spans="1:10" ht="15.75" thickTop="1" x14ac:dyDescent="0.25">
      <c r="A83" s="77"/>
      <c r="B83" s="77"/>
      <c r="C83" s="77"/>
      <c r="D83" s="77"/>
      <c r="E83" s="77"/>
      <c r="F83" s="77"/>
      <c r="G83" s="77"/>
      <c r="H83" s="77"/>
      <c r="I83" s="77"/>
      <c r="J83" s="77"/>
    </row>
    <row r="84" spans="1:10" ht="15" x14ac:dyDescent="0.25">
      <c r="A84" s="58" t="s">
        <v>109</v>
      </c>
      <c r="B84" s="77"/>
      <c r="C84" s="77"/>
      <c r="D84" s="77"/>
      <c r="E84" s="77"/>
      <c r="F84" s="77"/>
      <c r="G84" s="77"/>
      <c r="H84" s="77"/>
      <c r="I84" s="77"/>
      <c r="J84" s="77"/>
    </row>
    <row r="85" spans="1:10" ht="15" x14ac:dyDescent="0.25">
      <c r="A85" s="57" t="s">
        <v>110</v>
      </c>
      <c r="B85" s="60">
        <f>SUM('Data Entry'!M92:M101)</f>
        <v>0</v>
      </c>
      <c r="C85" s="60">
        <f>SUM('Data Entry'!N92:N101)</f>
        <v>0</v>
      </c>
      <c r="D85" s="60">
        <f>SUM('Data Entry'!O92:O101)</f>
        <v>0</v>
      </c>
      <c r="E85" s="60">
        <f>SUM('Data Entry'!P92:P101)</f>
        <v>0</v>
      </c>
      <c r="F85" s="77"/>
      <c r="G85" s="77"/>
      <c r="H85" s="77" t="s">
        <v>114</v>
      </c>
      <c r="I85" s="77"/>
      <c r="J85" s="77"/>
    </row>
    <row r="86" spans="1:10" ht="15" x14ac:dyDescent="0.25">
      <c r="A86" s="56" t="s">
        <v>224</v>
      </c>
      <c r="B86" s="60">
        <f>C82</f>
        <v>0</v>
      </c>
      <c r="C86" s="60">
        <f>D82</f>
        <v>0</v>
      </c>
      <c r="D86" s="60">
        <f>E82</f>
        <v>0</v>
      </c>
      <c r="E86" s="60">
        <f>F82</f>
        <v>0</v>
      </c>
      <c r="F86" s="77"/>
      <c r="G86" s="77"/>
      <c r="H86" s="77" t="s">
        <v>115</v>
      </c>
      <c r="I86" s="77"/>
      <c r="J86" s="77"/>
    </row>
    <row r="87" spans="1:10" ht="15" x14ac:dyDescent="0.25">
      <c r="A87" s="56" t="s">
        <v>223</v>
      </c>
      <c r="B87" s="60">
        <f>SUM('Data Entry'!M129:M138)</f>
        <v>0</v>
      </c>
      <c r="C87" s="60">
        <f>SUM('Data Entry'!N129:N138)</f>
        <v>0</v>
      </c>
      <c r="D87" s="60">
        <f>SUM('Data Entry'!O129:O138)</f>
        <v>0</v>
      </c>
      <c r="E87" s="60">
        <f>SUM('Data Entry'!P129:P138)</f>
        <v>0</v>
      </c>
      <c r="F87" s="77"/>
      <c r="G87" s="77"/>
      <c r="H87" s="77" t="s">
        <v>116</v>
      </c>
      <c r="I87" s="77"/>
      <c r="J87" s="77"/>
    </row>
    <row r="88" spans="1:10" ht="15" x14ac:dyDescent="0.25">
      <c r="A88" s="56" t="s">
        <v>222</v>
      </c>
      <c r="B88" s="63">
        <f>B82</f>
        <v>0</v>
      </c>
      <c r="C88" s="63">
        <f>C82</f>
        <v>0</v>
      </c>
      <c r="D88" s="63">
        <f>D82</f>
        <v>0</v>
      </c>
      <c r="E88" s="63">
        <f>E82</f>
        <v>0</v>
      </c>
      <c r="F88" s="77"/>
      <c r="G88" s="77"/>
      <c r="H88" s="77" t="s">
        <v>107</v>
      </c>
      <c r="I88" s="77"/>
      <c r="J88" s="77"/>
    </row>
    <row r="89" spans="1:10" ht="15.75" thickBot="1" x14ac:dyDescent="0.3">
      <c r="A89" s="70" t="s">
        <v>109</v>
      </c>
      <c r="B89" s="69">
        <f>B88-B86+B85-B87</f>
        <v>0</v>
      </c>
      <c r="C89" s="69">
        <f t="shared" ref="C89:E89" si="8">C88-C86+C85-C87</f>
        <v>0</v>
      </c>
      <c r="D89" s="69">
        <f t="shared" si="8"/>
        <v>0</v>
      </c>
      <c r="E89" s="69">
        <f t="shared" si="8"/>
        <v>0</v>
      </c>
      <c r="F89" s="77"/>
      <c r="G89" s="77"/>
      <c r="H89" s="77" t="s">
        <v>117</v>
      </c>
      <c r="I89" s="77"/>
      <c r="J89" s="77"/>
    </row>
    <row r="90" spans="1:10" ht="15.75" thickTop="1" x14ac:dyDescent="0.25">
      <c r="A90" s="77"/>
      <c r="B90" s="77"/>
      <c r="C90" s="77"/>
      <c r="D90" s="77"/>
      <c r="E90" s="77"/>
      <c r="F90" s="77"/>
      <c r="G90" s="77"/>
      <c r="H90" s="77"/>
      <c r="I90" s="77"/>
      <c r="J90" s="77"/>
    </row>
    <row r="91" spans="1:10" ht="15" x14ac:dyDescent="0.25">
      <c r="A91" s="47" t="s">
        <v>119</v>
      </c>
      <c r="B91" s="82"/>
      <c r="C91" s="77"/>
      <c r="D91" s="77"/>
      <c r="E91" s="77"/>
      <c r="F91" s="77"/>
      <c r="G91" s="77"/>
      <c r="H91" s="77"/>
      <c r="I91" s="77"/>
      <c r="J91" s="77"/>
    </row>
    <row r="92" spans="1:10" ht="15" x14ac:dyDescent="0.25">
      <c r="A92" s="66" t="s">
        <v>112</v>
      </c>
      <c r="B92" s="59">
        <f>SUM('Data Entry'!M92:M96)</f>
        <v>0</v>
      </c>
      <c r="C92" s="59">
        <f>SUM('Data Entry'!N92:N96)</f>
        <v>0</v>
      </c>
      <c r="D92" s="59">
        <f>SUM('Data Entry'!O92:O96)</f>
        <v>0</v>
      </c>
      <c r="E92" s="59">
        <f>SUM('Data Entry'!P92:P96)</f>
        <v>0</v>
      </c>
      <c r="F92" s="77"/>
      <c r="G92" s="77"/>
      <c r="H92" s="77" t="s">
        <v>120</v>
      </c>
      <c r="I92" s="77"/>
      <c r="J92" s="77"/>
    </row>
    <row r="93" spans="1:10" ht="15" x14ac:dyDescent="0.25">
      <c r="A93" s="66" t="s">
        <v>113</v>
      </c>
      <c r="B93" s="62">
        <f>SUM('Data Entry'!M97:M100)</f>
        <v>0</v>
      </c>
      <c r="C93" s="62">
        <f>SUM('Data Entry'!N97:N100)</f>
        <v>0</v>
      </c>
      <c r="D93" s="62">
        <f>SUM('Data Entry'!O97:O100)</f>
        <v>0</v>
      </c>
      <c r="E93" s="62">
        <f>SUM('Data Entry'!P97:P100)</f>
        <v>0</v>
      </c>
      <c r="F93" s="77"/>
      <c r="G93" s="77"/>
      <c r="H93" s="77" t="s">
        <v>121</v>
      </c>
      <c r="I93" s="77"/>
      <c r="J93" s="77"/>
    </row>
    <row r="94" spans="1:10" ht="15" x14ac:dyDescent="0.25">
      <c r="A94" s="77" t="s">
        <v>47</v>
      </c>
      <c r="B94" s="71">
        <f>'Data Entry'!M101</f>
        <v>0</v>
      </c>
      <c r="C94" s="71">
        <f>'Data Entry'!N101</f>
        <v>0</v>
      </c>
      <c r="D94" s="71">
        <f>'Data Entry'!O101</f>
        <v>0</v>
      </c>
      <c r="E94" s="71">
        <f>'Data Entry'!P101</f>
        <v>0</v>
      </c>
      <c r="F94" s="77"/>
      <c r="G94" s="77"/>
      <c r="H94" s="77" t="s">
        <v>122</v>
      </c>
      <c r="I94" s="77"/>
      <c r="J94" s="77"/>
    </row>
    <row r="95" spans="1:10" ht="15" x14ac:dyDescent="0.25">
      <c r="A95" s="77"/>
      <c r="B95" s="77"/>
      <c r="C95" s="77"/>
      <c r="D95" s="77"/>
      <c r="E95" s="77"/>
      <c r="F95" s="77"/>
      <c r="G95" s="77"/>
      <c r="H95" s="77"/>
      <c r="I95" s="77"/>
      <c r="J95" s="77"/>
    </row>
    <row r="96" spans="1:10" ht="15" x14ac:dyDescent="0.25">
      <c r="A96" s="47" t="s">
        <v>118</v>
      </c>
      <c r="B96" s="77"/>
      <c r="C96" s="77"/>
      <c r="D96" s="77"/>
      <c r="E96" s="77"/>
      <c r="F96" s="77"/>
      <c r="G96" s="77"/>
      <c r="H96" s="77"/>
      <c r="I96" s="77"/>
      <c r="J96" s="77"/>
    </row>
    <row r="97" spans="1:10" ht="15" x14ac:dyDescent="0.25">
      <c r="A97" s="66" t="s">
        <v>112</v>
      </c>
      <c r="B97" s="141">
        <f>SUM(B32:B36)</f>
        <v>0</v>
      </c>
      <c r="C97" s="141">
        <f>SUM(C32:C36)</f>
        <v>0</v>
      </c>
      <c r="D97" s="141">
        <f>SUM(D32:D36)</f>
        <v>0</v>
      </c>
      <c r="E97" s="141">
        <f>SUM(E32:E36)</f>
        <v>0</v>
      </c>
      <c r="F97" s="77"/>
      <c r="G97" s="77"/>
      <c r="H97" s="77" t="s">
        <v>123</v>
      </c>
      <c r="I97" s="77"/>
      <c r="J97" s="77"/>
    </row>
    <row r="98" spans="1:10" ht="15" x14ac:dyDescent="0.25">
      <c r="A98" s="66" t="s">
        <v>113</v>
      </c>
      <c r="B98" s="141">
        <f>SUM('Livestock Trading Calculations'!B37:B40)</f>
        <v>0</v>
      </c>
      <c r="C98" s="141">
        <f>SUM('Livestock Trading Calculations'!C37:C40)</f>
        <v>0</v>
      </c>
      <c r="D98" s="141">
        <f>SUM('Livestock Trading Calculations'!D37:D40)</f>
        <v>0</v>
      </c>
      <c r="E98" s="141">
        <f>SUM('Livestock Trading Calculations'!E37:E40)</f>
        <v>0</v>
      </c>
      <c r="F98" s="77"/>
      <c r="G98" s="77"/>
      <c r="H98" s="77" t="s">
        <v>124</v>
      </c>
      <c r="I98" s="77"/>
      <c r="J98" s="77"/>
    </row>
    <row r="99" spans="1:10" ht="15" x14ac:dyDescent="0.25">
      <c r="A99" s="77" t="s">
        <v>47</v>
      </c>
      <c r="B99" s="141">
        <f>B41</f>
        <v>0</v>
      </c>
      <c r="C99" s="141">
        <f>C41</f>
        <v>0</v>
      </c>
      <c r="D99" s="141">
        <f>D41</f>
        <v>0</v>
      </c>
      <c r="E99" s="141">
        <f>E41</f>
        <v>0</v>
      </c>
      <c r="F99" s="77"/>
      <c r="G99" s="77"/>
      <c r="H99" s="77" t="s">
        <v>125</v>
      </c>
      <c r="I99" s="77"/>
      <c r="J99" s="77"/>
    </row>
    <row r="100" spans="1:10" ht="15" x14ac:dyDescent="0.25">
      <c r="A100" s="77"/>
      <c r="B100" s="142"/>
      <c r="C100" s="142"/>
      <c r="D100" s="142"/>
      <c r="E100" s="142"/>
      <c r="F100" s="77"/>
      <c r="G100" s="77"/>
      <c r="H100" s="77"/>
      <c r="I100" s="77"/>
      <c r="J100" s="77"/>
    </row>
    <row r="101" spans="1:10" ht="15" x14ac:dyDescent="0.25">
      <c r="A101" s="72" t="s">
        <v>126</v>
      </c>
      <c r="B101" s="142"/>
      <c r="C101" s="142"/>
      <c r="D101" s="142"/>
      <c r="E101" s="142"/>
      <c r="F101" s="77"/>
      <c r="G101" s="77"/>
      <c r="H101" s="77"/>
      <c r="I101" s="77"/>
      <c r="J101" s="77"/>
    </row>
    <row r="102" spans="1:10" ht="15" x14ac:dyDescent="0.25">
      <c r="A102" s="66" t="s">
        <v>112</v>
      </c>
      <c r="B102" s="75">
        <f>SUM('Data Entry'!M129:M133)</f>
        <v>0</v>
      </c>
      <c r="C102" s="75">
        <f>SUM('Data Entry'!N129:N133)</f>
        <v>0</v>
      </c>
      <c r="D102" s="75">
        <f>SUM('Data Entry'!O129:O133)</f>
        <v>0</v>
      </c>
      <c r="E102" s="75">
        <f>SUM('Data Entry'!P129:P133)</f>
        <v>0</v>
      </c>
      <c r="F102" s="77"/>
      <c r="G102" s="77"/>
      <c r="H102" s="82" t="s">
        <v>127</v>
      </c>
      <c r="I102" s="77"/>
      <c r="J102" s="77"/>
    </row>
    <row r="103" spans="1:10" ht="15" x14ac:dyDescent="0.25">
      <c r="A103" s="66" t="s">
        <v>113</v>
      </c>
      <c r="B103" s="75">
        <f>SUM('Data Entry'!M134:M137)</f>
        <v>0</v>
      </c>
      <c r="C103" s="75">
        <f>SUM('Data Entry'!N134:N137)</f>
        <v>0</v>
      </c>
      <c r="D103" s="75">
        <f>SUM('Data Entry'!O134:O137)</f>
        <v>0</v>
      </c>
      <c r="E103" s="75">
        <f>SUM('Data Entry'!P134:P137)</f>
        <v>0</v>
      </c>
      <c r="F103" s="77"/>
      <c r="G103" s="77"/>
      <c r="H103" s="82" t="s">
        <v>128</v>
      </c>
      <c r="I103" s="77"/>
      <c r="J103" s="77"/>
    </row>
    <row r="104" spans="1:10" ht="15" x14ac:dyDescent="0.25">
      <c r="A104" s="77" t="s">
        <v>47</v>
      </c>
      <c r="B104" s="75">
        <f>'Data Entry'!M138</f>
        <v>0</v>
      </c>
      <c r="C104" s="75">
        <f>'Data Entry'!N138</f>
        <v>0</v>
      </c>
      <c r="D104" s="75">
        <f>'Data Entry'!O138</f>
        <v>0</v>
      </c>
      <c r="E104" s="75">
        <f>'Data Entry'!P138</f>
        <v>0</v>
      </c>
      <c r="F104" s="77"/>
      <c r="G104" s="77"/>
      <c r="H104" s="82" t="s">
        <v>129</v>
      </c>
      <c r="I104" s="77"/>
      <c r="J104" s="77"/>
    </row>
    <row r="105" spans="1:10" ht="15" x14ac:dyDescent="0.25">
      <c r="A105" s="77"/>
      <c r="B105" s="142"/>
      <c r="C105" s="142"/>
      <c r="D105" s="142"/>
      <c r="E105" s="142"/>
      <c r="F105" s="77"/>
      <c r="G105" s="77"/>
      <c r="H105" s="77"/>
      <c r="I105" s="77"/>
      <c r="J105" s="77"/>
    </row>
    <row r="106" spans="1:10" ht="15" x14ac:dyDescent="0.25">
      <c r="A106" s="72" t="s">
        <v>130</v>
      </c>
      <c r="B106" s="142"/>
      <c r="C106" s="142"/>
      <c r="D106" s="142"/>
      <c r="E106" s="142"/>
      <c r="F106" s="77"/>
      <c r="G106" s="77"/>
      <c r="H106" s="77"/>
      <c r="I106" s="77"/>
      <c r="J106" s="77"/>
    </row>
    <row r="107" spans="1:10" ht="15" x14ac:dyDescent="0.25">
      <c r="A107" s="66" t="s">
        <v>112</v>
      </c>
      <c r="B107" s="143">
        <f>SUM(B45:B49)</f>
        <v>0</v>
      </c>
      <c r="C107" s="143">
        <f>SUM(C45:C49)</f>
        <v>0</v>
      </c>
      <c r="D107" s="143">
        <f>SUM(D45:D49)</f>
        <v>0</v>
      </c>
      <c r="E107" s="143">
        <f>SUM(E45:E49)</f>
        <v>0</v>
      </c>
      <c r="F107" s="77"/>
      <c r="G107" s="77"/>
      <c r="H107" s="82" t="s">
        <v>131</v>
      </c>
      <c r="I107" s="77"/>
      <c r="J107" s="77"/>
    </row>
    <row r="108" spans="1:10" ht="15" x14ac:dyDescent="0.25">
      <c r="A108" s="66" t="s">
        <v>113</v>
      </c>
      <c r="B108" s="143">
        <f>SUM(B50:B53)</f>
        <v>0</v>
      </c>
      <c r="C108" s="143">
        <f>SUM(C50:C53)</f>
        <v>0</v>
      </c>
      <c r="D108" s="143">
        <f>SUM(D50:D53)</f>
        <v>0</v>
      </c>
      <c r="E108" s="143">
        <f>SUM(E50:E53)</f>
        <v>0</v>
      </c>
      <c r="F108" s="77"/>
      <c r="G108" s="77"/>
      <c r="H108" s="82" t="s">
        <v>132</v>
      </c>
      <c r="I108" s="77"/>
      <c r="J108" s="77"/>
    </row>
    <row r="109" spans="1:10" ht="15" x14ac:dyDescent="0.25">
      <c r="A109" s="77" t="s">
        <v>47</v>
      </c>
      <c r="B109" s="143">
        <f>B54</f>
        <v>0</v>
      </c>
      <c r="C109" s="143">
        <f>C54</f>
        <v>0</v>
      </c>
      <c r="D109" s="143">
        <f>D54</f>
        <v>0</v>
      </c>
      <c r="E109" s="143">
        <f>E54</f>
        <v>0</v>
      </c>
      <c r="F109" s="77"/>
      <c r="G109" s="77"/>
      <c r="H109" s="82" t="s">
        <v>133</v>
      </c>
      <c r="I109" s="77"/>
      <c r="J109" s="77"/>
    </row>
    <row r="110" spans="1:10" ht="15" x14ac:dyDescent="0.25">
      <c r="A110" s="77"/>
      <c r="B110" s="142"/>
      <c r="C110" s="142"/>
      <c r="D110" s="142"/>
      <c r="E110" s="142"/>
      <c r="F110" s="77"/>
      <c r="G110" s="77"/>
      <c r="H110" s="77"/>
      <c r="I110" s="77"/>
      <c r="J110" s="77"/>
    </row>
    <row r="111" spans="1:10" ht="15" x14ac:dyDescent="0.25">
      <c r="A111" s="85" t="s">
        <v>135</v>
      </c>
      <c r="B111" s="142"/>
      <c r="C111" s="142"/>
      <c r="D111" s="142"/>
      <c r="E111" s="142"/>
      <c r="F111" s="77"/>
      <c r="G111" s="77"/>
      <c r="H111" s="77"/>
      <c r="I111" s="77"/>
    </row>
    <row r="112" spans="1:10" ht="15" x14ac:dyDescent="0.25">
      <c r="A112" s="83" t="s">
        <v>136</v>
      </c>
      <c r="B112" s="74">
        <f>'Data Entry'!B18*'Data Entry'!$B$52</f>
        <v>0</v>
      </c>
      <c r="C112" s="74">
        <f>'Data Entry'!C18*'Data Entry'!$B$52</f>
        <v>0</v>
      </c>
      <c r="D112" s="74">
        <f>'Data Entry'!D18*'Data Entry'!$B$52</f>
        <v>0</v>
      </c>
      <c r="E112" s="74">
        <f>'Data Entry'!E18*'Data Entry'!$B$52</f>
        <v>0</v>
      </c>
      <c r="F112" s="77"/>
      <c r="G112" s="77"/>
      <c r="H112" s="77"/>
      <c r="I112" s="77"/>
    </row>
    <row r="113" spans="1:9" ht="15" x14ac:dyDescent="0.25">
      <c r="A113" s="83" t="s">
        <v>137</v>
      </c>
      <c r="B113" s="74">
        <f>'Data Entry'!B19*'Data Entry'!$B$52</f>
        <v>0</v>
      </c>
      <c r="C113" s="74">
        <f>'Data Entry'!C19*'Data Entry'!$B$52</f>
        <v>0</v>
      </c>
      <c r="D113" s="74">
        <f>'Data Entry'!D19*'Data Entry'!$B$52</f>
        <v>0</v>
      </c>
      <c r="E113" s="74">
        <f>'Data Entry'!E19*'Data Entry'!$B$52</f>
        <v>0</v>
      </c>
      <c r="F113" s="77"/>
      <c r="G113" s="77"/>
      <c r="H113" s="77"/>
      <c r="I113" s="77"/>
    </row>
    <row r="114" spans="1:9" ht="15" x14ac:dyDescent="0.25">
      <c r="A114" s="77"/>
      <c r="B114" s="77"/>
      <c r="C114" s="77"/>
      <c r="D114" s="77"/>
      <c r="E114" s="77"/>
      <c r="F114" s="77"/>
      <c r="G114" s="77"/>
      <c r="H114" s="77"/>
      <c r="I114" s="77"/>
    </row>
  </sheetData>
  <sheetProtection password="E3C4" sheet="1" objects="1" scenarios="1"/>
  <conditionalFormatting sqref="B6:E16">
    <cfRule type="cellIs" dxfId="0" priority="1" operator="lessThan">
      <formula>0</formula>
    </cfRule>
  </conditionalFormatting>
  <pageMargins left="0.7" right="0.7" top="0.75" bottom="0.75" header="0.3" footer="0.3"/>
  <pageSetup paperSize="9" orientation="portrait" r:id="rId1"/>
  <ignoredErrors>
    <ignoredError sqref="B9:E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workbookViewId="0">
      <pane ySplit="4" topLeftCell="A26" activePane="bottomLeft" state="frozen"/>
      <selection activeCell="I23" sqref="I23"/>
      <selection pane="bottomLeft" activeCell="H46" sqref="A43:H46"/>
    </sheetView>
  </sheetViews>
  <sheetFormatPr defaultColWidth="15.6640625" defaultRowHeight="14.4" x14ac:dyDescent="0.3"/>
  <cols>
    <col min="1" max="1" width="30.6640625" style="77" customWidth="1"/>
    <col min="2" max="2" width="15.6640625" style="77" customWidth="1"/>
    <col min="3" max="7" width="15.6640625" style="77"/>
    <col min="8" max="8" width="16.88671875" style="77" bestFit="1" customWidth="1"/>
    <col min="9" max="16384" width="15.6640625" style="77"/>
  </cols>
  <sheetData>
    <row r="1" spans="1:10" ht="15" x14ac:dyDescent="0.25">
      <c r="A1" s="76" t="s">
        <v>143</v>
      </c>
    </row>
    <row r="3" spans="1:10" ht="15" x14ac:dyDescent="0.25">
      <c r="A3" s="77" t="s">
        <v>144</v>
      </c>
      <c r="H3" s="154" t="s">
        <v>145</v>
      </c>
    </row>
    <row r="4" spans="1:10" s="78" customFormat="1" ht="15.75" thickBot="1" x14ac:dyDescent="0.3">
      <c r="C4" s="81" t="str">
        <f>IF('Data Entry'!B6="","",'Data Entry'!B6)</f>
        <v/>
      </c>
      <c r="D4" s="81" t="str">
        <f>IF(C4="","",DATE(YEAR(C4)-1,MONTH(C4),DAY(C4)))</f>
        <v/>
      </c>
      <c r="E4" s="81" t="str">
        <f t="shared" ref="E4:G4" si="0">IF(D4="","",DATE(YEAR(D4)-1,MONTH(D4),DAY(D4)))</f>
        <v/>
      </c>
      <c r="F4" s="81" t="str">
        <f t="shared" si="0"/>
        <v/>
      </c>
      <c r="G4" s="81" t="str">
        <f t="shared" si="0"/>
        <v/>
      </c>
      <c r="H4" s="155" t="s">
        <v>161</v>
      </c>
      <c r="J4" s="84" t="s">
        <v>101</v>
      </c>
    </row>
    <row r="6" spans="1:10" ht="15" x14ac:dyDescent="0.25">
      <c r="A6" s="76" t="s">
        <v>146</v>
      </c>
    </row>
    <row r="7" spans="1:10" ht="15" x14ac:dyDescent="0.25">
      <c r="A7" s="82"/>
      <c r="B7" s="82"/>
      <c r="C7" s="88" t="s">
        <v>139</v>
      </c>
      <c r="D7" s="82"/>
      <c r="E7" s="82"/>
      <c r="F7" s="82"/>
      <c r="G7" s="82"/>
      <c r="H7" s="82"/>
      <c r="I7" s="82"/>
      <c r="J7" s="82"/>
    </row>
    <row r="8" spans="1:10" ht="15" x14ac:dyDescent="0.25">
      <c r="A8" s="79" t="s">
        <v>96</v>
      </c>
      <c r="B8" s="67"/>
      <c r="C8" s="89">
        <f>IF(ISERROR('Data Entry'!B52/450),"",('Data Entry'!B52/450)*(6/12))</f>
        <v>0</v>
      </c>
      <c r="D8" s="82"/>
      <c r="E8" s="82"/>
      <c r="F8" s="82"/>
      <c r="G8" s="82"/>
      <c r="H8" s="82"/>
      <c r="I8" s="82"/>
      <c r="J8" s="82" t="s">
        <v>140</v>
      </c>
    </row>
    <row r="9" spans="1:10" ht="15" x14ac:dyDescent="0.25">
      <c r="A9" s="79" t="s">
        <v>91</v>
      </c>
      <c r="B9" s="67"/>
      <c r="C9" s="89">
        <f>IF(ISERROR('Data Entry'!B53/450),"",'Data Entry'!B53/450)</f>
        <v>0</v>
      </c>
      <c r="D9" s="82"/>
      <c r="E9" s="82"/>
      <c r="F9" s="82"/>
      <c r="G9" s="82"/>
      <c r="H9" s="82"/>
      <c r="I9" s="82"/>
      <c r="J9" s="87" t="s">
        <v>141</v>
      </c>
    </row>
    <row r="10" spans="1:10" ht="15" x14ac:dyDescent="0.25">
      <c r="A10" s="79" t="s">
        <v>92</v>
      </c>
      <c r="B10" s="67"/>
      <c r="C10" s="89">
        <f>IF(ISERROR('Data Entry'!B54/450),"",'Data Entry'!B54/450)</f>
        <v>0</v>
      </c>
      <c r="D10" s="82"/>
      <c r="E10" s="82"/>
      <c r="F10" s="82"/>
      <c r="G10" s="82"/>
      <c r="H10" s="82"/>
      <c r="I10" s="82"/>
      <c r="J10" s="87" t="s">
        <v>142</v>
      </c>
    </row>
    <row r="11" spans="1:10" ht="15" x14ac:dyDescent="0.25">
      <c r="A11" s="79" t="s">
        <v>12</v>
      </c>
      <c r="B11" s="67"/>
      <c r="C11" s="89">
        <f>IF(ISERROR('Data Entry'!B55/450),"",'Data Entry'!B55/450)</f>
        <v>0</v>
      </c>
      <c r="D11" s="82"/>
      <c r="E11" s="82"/>
      <c r="F11" s="82"/>
      <c r="G11" s="82"/>
      <c r="H11" s="82"/>
      <c r="I11" s="82"/>
      <c r="J11" s="202" t="s">
        <v>341</v>
      </c>
    </row>
    <row r="12" spans="1:10" ht="15" x14ac:dyDescent="0.25">
      <c r="A12" s="79" t="s">
        <v>11</v>
      </c>
      <c r="B12" s="67"/>
      <c r="C12" s="89">
        <f>IF(ISERROR('Data Entry'!B56/450),"",'Data Entry'!B56/450)</f>
        <v>0</v>
      </c>
      <c r="D12" s="82"/>
      <c r="E12" s="82"/>
      <c r="F12" s="82"/>
      <c r="G12" s="82"/>
      <c r="H12" s="82"/>
      <c r="I12" s="82"/>
      <c r="J12" s="202" t="s">
        <v>342</v>
      </c>
    </row>
    <row r="13" spans="1:10" ht="15" x14ac:dyDescent="0.25">
      <c r="A13" s="79" t="s">
        <v>93</v>
      </c>
      <c r="B13" s="67"/>
      <c r="C13" s="89">
        <f>IF(ISERROR('Data Entry'!B58/450),"",('Data Entry'!B58/450)*(7/12))</f>
        <v>0</v>
      </c>
      <c r="D13" s="82"/>
      <c r="E13" s="82"/>
      <c r="F13" s="82"/>
      <c r="G13" s="82"/>
      <c r="H13" s="82"/>
      <c r="I13" s="82"/>
      <c r="J13" s="82"/>
    </row>
    <row r="14" spans="1:10" ht="15" x14ac:dyDescent="0.25">
      <c r="A14" s="79" t="s">
        <v>94</v>
      </c>
      <c r="B14" s="67"/>
      <c r="C14" s="89">
        <f>IF(ISERROR('Data Entry'!B59/450),"",'Data Entry'!B59/450)</f>
        <v>0</v>
      </c>
      <c r="D14" s="82"/>
      <c r="E14" s="82"/>
      <c r="F14" s="82"/>
      <c r="G14" s="82"/>
      <c r="H14" s="82"/>
      <c r="I14" s="82"/>
      <c r="J14" s="82"/>
    </row>
    <row r="15" spans="1:10" ht="15" x14ac:dyDescent="0.25">
      <c r="A15" s="79" t="s">
        <v>95</v>
      </c>
      <c r="B15" s="67"/>
      <c r="C15" s="89">
        <f>IF(ISERROR('Data Entry'!B60/450),"",'Data Entry'!B60/450)</f>
        <v>0</v>
      </c>
      <c r="D15" s="82"/>
      <c r="E15" s="82"/>
      <c r="F15" s="82"/>
      <c r="G15" s="82"/>
      <c r="H15" s="82"/>
      <c r="I15" s="82"/>
      <c r="J15" s="82"/>
    </row>
    <row r="16" spans="1:10" ht="15" x14ac:dyDescent="0.25">
      <c r="A16" s="79" t="s">
        <v>13</v>
      </c>
      <c r="B16" s="67"/>
      <c r="C16" s="89">
        <f>IF(ISERROR('Data Entry'!B61/450),"",'Data Entry'!B61/450)</f>
        <v>0</v>
      </c>
      <c r="D16" s="82"/>
      <c r="E16" s="82"/>
      <c r="F16" s="82"/>
      <c r="G16" s="82"/>
      <c r="H16" s="82"/>
      <c r="I16" s="82"/>
      <c r="J16" s="82"/>
    </row>
    <row r="17" spans="1:10" ht="15" x14ac:dyDescent="0.25">
      <c r="A17" s="79" t="s">
        <v>18</v>
      </c>
      <c r="B17" s="67"/>
      <c r="C17" s="89">
        <f>IF(ISERROR('Data Entry'!B62/450),"",'Data Entry'!B62/450)</f>
        <v>0</v>
      </c>
      <c r="D17" s="82"/>
      <c r="E17" s="82"/>
      <c r="F17" s="82"/>
      <c r="G17" s="82"/>
      <c r="H17" s="82"/>
      <c r="I17" s="82"/>
      <c r="J17" s="82"/>
    </row>
    <row r="19" spans="1:10" ht="15" x14ac:dyDescent="0.25">
      <c r="A19" s="90" t="s">
        <v>147</v>
      </c>
    </row>
    <row r="20" spans="1:10" ht="15" x14ac:dyDescent="0.25">
      <c r="A20" s="79" t="s">
        <v>96</v>
      </c>
      <c r="C20" s="117">
        <f>IF(ISERROR($C$8*'Data Entry'!B27),"",$C$8*'Data Entry'!B27)</f>
        <v>0</v>
      </c>
      <c r="D20" s="117">
        <f>IF(ISERROR($C$8*'Data Entry'!C27),"",$C$8*'Data Entry'!C27)</f>
        <v>0</v>
      </c>
      <c r="E20" s="117">
        <f>IF(ISERROR($C$8*'Data Entry'!D27),"",$C$8*'Data Entry'!D27)</f>
        <v>0</v>
      </c>
      <c r="F20" s="117">
        <f>IF(ISERROR($C$8*'Data Entry'!E27),"",$C$8*'Data Entry'!E27)</f>
        <v>0</v>
      </c>
      <c r="G20" s="117">
        <f>IF(ISERROR($C$8*'Data Entry'!F27),"",$C$8*'Data Entry'!F27)</f>
        <v>0</v>
      </c>
      <c r="J20" s="82" t="s">
        <v>162</v>
      </c>
    </row>
    <row r="21" spans="1:10" ht="15" x14ac:dyDescent="0.25">
      <c r="A21" s="79" t="s">
        <v>91</v>
      </c>
      <c r="C21" s="117">
        <f>IF(ISERROR($C$9*'Data Entry'!B28),"",(($C$9*'Data Entry'!B28)+('Data Entry'!B28*$C$8)/2))</f>
        <v>0</v>
      </c>
      <c r="D21" s="117">
        <f>IF(ISERROR($C$9*'Data Entry'!C28),"",(($C$9*'Data Entry'!C28)+('Data Entry'!C28*$C$8)/2))</f>
        <v>0</v>
      </c>
      <c r="E21" s="117">
        <f>IF(ISERROR($C$9*'Data Entry'!D28),"",(($C$9*'Data Entry'!D28)+('Data Entry'!D28*$C$8)/2))</f>
        <v>0</v>
      </c>
      <c r="F21" s="117">
        <f>IF(ISERROR($C$9*'Data Entry'!E28),"",(($C$9*'Data Entry'!E28)+('Data Entry'!E28*$C$8)/2))</f>
        <v>0</v>
      </c>
      <c r="G21" s="117">
        <f>IF(ISERROR($C$9*'Data Entry'!F28),"",(($C$9*'Data Entry'!F28)+('Data Entry'!F28*$C$8)/2))</f>
        <v>0</v>
      </c>
      <c r="J21" s="202" t="s">
        <v>352</v>
      </c>
    </row>
    <row r="22" spans="1:10" ht="15" x14ac:dyDescent="0.25">
      <c r="A22" s="79" t="s">
        <v>92</v>
      </c>
      <c r="C22" s="117">
        <f>IF(ISERROR($C$10*'Data Entry'!B29),"",($C$10*'Data Entry'!B29)+($C$9*'Data Entry'!B29)/2)</f>
        <v>0</v>
      </c>
      <c r="D22" s="117">
        <f>IF(ISERROR($C$10*'Data Entry'!C29),"",($C$10*'Data Entry'!C29)+($C$9*'Data Entry'!C29)/2)</f>
        <v>0</v>
      </c>
      <c r="E22" s="117">
        <f>IF(ISERROR($C$10*'Data Entry'!D29),"",($C$10*'Data Entry'!D29)+($C$9*'Data Entry'!D29)/2)</f>
        <v>0</v>
      </c>
      <c r="F22" s="117">
        <f>IF(ISERROR($C$10*'Data Entry'!E29),"",($C$10*'Data Entry'!E29)+($C$9*'Data Entry'!E29)/2)</f>
        <v>0</v>
      </c>
      <c r="G22" s="117">
        <f>IF(ISERROR($C$10*'Data Entry'!F29),"",($C$10*'Data Entry'!F29)+($C$9*'Data Entry'!F29)/2)</f>
        <v>0</v>
      </c>
      <c r="J22" s="202" t="s">
        <v>353</v>
      </c>
    </row>
    <row r="23" spans="1:10" ht="15" x14ac:dyDescent="0.25">
      <c r="A23" s="79" t="s">
        <v>12</v>
      </c>
      <c r="C23" s="117">
        <f>IF(ISERROR($C$11*'Data Entry'!B30),"",$C$11*'Data Entry'!B30)</f>
        <v>0</v>
      </c>
      <c r="D23" s="117">
        <f>IF(ISERROR($C$11*'Data Entry'!C30),"",$C$11*'Data Entry'!C30)</f>
        <v>0</v>
      </c>
      <c r="E23" s="117">
        <f>IF(ISERROR($C$11*'Data Entry'!D30),"",$C$11*'Data Entry'!D30)</f>
        <v>0</v>
      </c>
      <c r="F23" s="117">
        <f>IF(ISERROR($C$11*'Data Entry'!E30),"",$C$11*'Data Entry'!E30)</f>
        <v>0</v>
      </c>
      <c r="G23" s="117">
        <f>IF(ISERROR($C$11*'Data Entry'!F30),"",$C$11*'Data Entry'!F30)</f>
        <v>0</v>
      </c>
      <c r="J23" s="202" t="s">
        <v>354</v>
      </c>
    </row>
    <row r="24" spans="1:10" s="190" customFormat="1" ht="15" x14ac:dyDescent="0.25">
      <c r="A24" s="195" t="s">
        <v>343</v>
      </c>
      <c r="C24" s="117">
        <f>SUM('Data Entry'!B18:B19)*0.3</f>
        <v>0</v>
      </c>
      <c r="D24" s="117">
        <f>SUM('Data Entry'!C18:C19)*0.3</f>
        <v>0</v>
      </c>
      <c r="E24" s="117">
        <f>SUM('Data Entry'!D18:D19)*0.3</f>
        <v>0</v>
      </c>
      <c r="F24" s="117">
        <f>SUM('Data Entry'!E18:E19)*0.3</f>
        <v>0</v>
      </c>
      <c r="G24" s="117">
        <f>SUM('Data Entry'!F18:F19)*0.3</f>
        <v>0</v>
      </c>
      <c r="J24" s="202" t="s">
        <v>355</v>
      </c>
    </row>
    <row r="25" spans="1:10" ht="15" x14ac:dyDescent="0.25">
      <c r="A25" s="79" t="s">
        <v>11</v>
      </c>
      <c r="C25" s="117">
        <f>IF(ISERROR($C$12*'Data Entry'!B31),"",$C$12*'Data Entry'!B31)</f>
        <v>0</v>
      </c>
      <c r="D25" s="117">
        <f>IF(ISERROR($C$12*'Data Entry'!C31),"",$C$12*'Data Entry'!C31)</f>
        <v>0</v>
      </c>
      <c r="E25" s="117">
        <f>IF(ISERROR($C$12*'Data Entry'!D31),"",$C$12*'Data Entry'!D31)</f>
        <v>0</v>
      </c>
      <c r="F25" s="117">
        <f>IF(ISERROR($C$12*'Data Entry'!E31),"",$C$12*'Data Entry'!E31)</f>
        <v>0</v>
      </c>
      <c r="G25" s="117">
        <f>IF(ISERROR($C$12*'Data Entry'!F31),"",$C$12*'Data Entry'!F31)</f>
        <v>0</v>
      </c>
      <c r="J25" s="202" t="s">
        <v>356</v>
      </c>
    </row>
    <row r="26" spans="1:10" ht="15" x14ac:dyDescent="0.25">
      <c r="A26" s="79" t="s">
        <v>93</v>
      </c>
      <c r="C26" s="117">
        <f>IF(ISERROR($C$13*'Data Entry'!B32),"",$C$13*'Data Entry'!B32)</f>
        <v>0</v>
      </c>
      <c r="D26" s="117">
        <f>IF(ISERROR($C$13*'Data Entry'!C32),"",$C$13*'Data Entry'!C32)</f>
        <v>0</v>
      </c>
      <c r="E26" s="117">
        <f>IF(ISERROR($C$13*'Data Entry'!D32),"",$C$13*'Data Entry'!D32)</f>
        <v>0</v>
      </c>
      <c r="F26" s="117">
        <f>IF(ISERROR($C$13*'Data Entry'!E32),"",$C$13*'Data Entry'!E32)</f>
        <v>0</v>
      </c>
      <c r="G26" s="117">
        <f>IF(ISERROR($C$13*'Data Entry'!F32),"",$C$13*'Data Entry'!F32)</f>
        <v>0</v>
      </c>
      <c r="J26" s="82" t="s">
        <v>162</v>
      </c>
    </row>
    <row r="27" spans="1:10" ht="15" x14ac:dyDescent="0.25">
      <c r="A27" s="79" t="s">
        <v>94</v>
      </c>
      <c r="C27" s="117">
        <f>IF(ISERROR($C$14*'Data Entry'!B33),"",($C$13*'Data Entry'!B33+$C$14*'Data Entry'!B33)/2)</f>
        <v>0</v>
      </c>
      <c r="D27" s="117">
        <f>IF(ISERROR($C$14*'Data Entry'!C33),"",($C$13*'Data Entry'!C33+$C$14*'Data Entry'!C33)/2)</f>
        <v>0</v>
      </c>
      <c r="E27" s="117">
        <f>IF(ISERROR($C$14*'Data Entry'!D33),"",($C$13*'Data Entry'!D33+$C$14*'Data Entry'!D33)/2)</f>
        <v>0</v>
      </c>
      <c r="F27" s="117">
        <f>IF(ISERROR($C$14*'Data Entry'!E33),"",($C$13*'Data Entry'!E33+$C$14*'Data Entry'!E33)/2)</f>
        <v>0</v>
      </c>
      <c r="G27" s="117">
        <f>IF(ISERROR($C$14*'Data Entry'!F33),"",($C$13*'Data Entry'!F33+$C$14*'Data Entry'!F33)/2)</f>
        <v>0</v>
      </c>
      <c r="J27" s="202" t="s">
        <v>357</v>
      </c>
    </row>
    <row r="28" spans="1:10" ht="15" x14ac:dyDescent="0.25">
      <c r="A28" s="79" t="s">
        <v>95</v>
      </c>
      <c r="C28" s="117">
        <f>IF(ISERROR($C$15*'Data Entry'!B34),"",($C$15*'Data Entry'!B34+$C$14*'Data Entry'!B33)/2)</f>
        <v>0</v>
      </c>
      <c r="D28" s="117">
        <f>IF(ISERROR($C$15*'Data Entry'!C34),"",($C$15*'Data Entry'!C34+$C$14*'Data Entry'!C33)/2)</f>
        <v>0</v>
      </c>
      <c r="E28" s="117">
        <f>IF(ISERROR($C$15*'Data Entry'!D34),"",($C$15*'Data Entry'!D34+$C$14*'Data Entry'!D33)/2)</f>
        <v>0</v>
      </c>
      <c r="F28" s="117">
        <f>IF(ISERROR($C$15*'Data Entry'!E34),"",($C$15*'Data Entry'!E34+$C$14*'Data Entry'!E33)/2)</f>
        <v>0</v>
      </c>
      <c r="G28" s="117">
        <f>IF(ISERROR($C$15*'Data Entry'!F34),"",($C$15*'Data Entry'!F34+$C$14*'Data Entry'!F33)/2)</f>
        <v>0</v>
      </c>
      <c r="J28" s="202" t="s">
        <v>358</v>
      </c>
    </row>
    <row r="29" spans="1:10" ht="15" x14ac:dyDescent="0.25">
      <c r="A29" s="79" t="s">
        <v>13</v>
      </c>
      <c r="C29" s="117">
        <f>IF(ISERROR($C$16*'Data Entry'!B35),"",($C$16*'Data Entry'!B35+$C$15*'Data Entry'!B35)/2)</f>
        <v>0</v>
      </c>
      <c r="D29" s="117">
        <f>IF(ISERROR($C$16*'Data Entry'!C35),"",($C$16*'Data Entry'!C35+$C$15*'Data Entry'!C35)/2)</f>
        <v>0</v>
      </c>
      <c r="E29" s="117">
        <f>IF(ISERROR($C$16*'Data Entry'!D35),"",($C$16*'Data Entry'!D35+$C$15*'Data Entry'!D35)/2)</f>
        <v>0</v>
      </c>
      <c r="F29" s="117">
        <f>IF(ISERROR($C$16*'Data Entry'!E35),"",($C$16*'Data Entry'!E35+$C$15*'Data Entry'!E35)/2)</f>
        <v>0</v>
      </c>
      <c r="G29" s="117">
        <f>IF(ISERROR($C$16*'Data Entry'!F35),"",($C$16*'Data Entry'!F35+$C$15*'Data Entry'!F35)/2)</f>
        <v>0</v>
      </c>
      <c r="J29" s="202" t="s">
        <v>359</v>
      </c>
    </row>
    <row r="30" spans="1:10" ht="15" x14ac:dyDescent="0.25">
      <c r="A30" s="79" t="s">
        <v>18</v>
      </c>
      <c r="C30" s="117">
        <f>IF(ISERROR($C$17*'Data Entry'!B36),"",$C$17*'Data Entry'!B36)</f>
        <v>0</v>
      </c>
      <c r="D30" s="117">
        <f>IF(ISERROR($C$17*'Data Entry'!C36),"",$C$17*'Data Entry'!C36)</f>
        <v>0</v>
      </c>
      <c r="E30" s="117">
        <f>IF(ISERROR($C$17*'Data Entry'!D36),"",$C$17*'Data Entry'!D36)</f>
        <v>0</v>
      </c>
      <c r="F30" s="117">
        <f>IF(ISERROR($C$17*'Data Entry'!E36),"",$C$17*'Data Entry'!E36)</f>
        <v>0</v>
      </c>
      <c r="G30" s="117">
        <f>IF(ISERROR($C$17*'Data Entry'!F36),"",$C$17*'Data Entry'!F36)</f>
        <v>0</v>
      </c>
      <c r="J30" s="202" t="s">
        <v>360</v>
      </c>
    </row>
    <row r="31" spans="1:10" ht="15" x14ac:dyDescent="0.25">
      <c r="J31" s="190"/>
    </row>
    <row r="32" spans="1:10" ht="15" x14ac:dyDescent="0.25">
      <c r="A32" s="301" t="s">
        <v>344</v>
      </c>
      <c r="B32" s="254"/>
      <c r="C32" s="302" t="str">
        <f>IF(SUM(C20:C30)&gt;0,SUM(C20:C30),"0")</f>
        <v>0</v>
      </c>
      <c r="D32" s="302" t="str">
        <f t="shared" ref="D32:G32" si="1">IF(SUM(D20:D30)&gt;0,SUM(D20:D30),"0")</f>
        <v>0</v>
      </c>
      <c r="E32" s="302" t="str">
        <f t="shared" si="1"/>
        <v>0</v>
      </c>
      <c r="F32" s="302" t="str">
        <f t="shared" si="1"/>
        <v>0</v>
      </c>
      <c r="G32" s="302" t="str">
        <f t="shared" si="1"/>
        <v>0</v>
      </c>
      <c r="H32" s="303">
        <f>IF(ISERROR(AVERAGE(C32:G32)),0,AVERAGE(C32:G32))</f>
        <v>0</v>
      </c>
      <c r="J32" s="82" t="s">
        <v>163</v>
      </c>
    </row>
    <row r="33" spans="1:10" ht="15" x14ac:dyDescent="0.25">
      <c r="A33" s="27" t="s">
        <v>148</v>
      </c>
      <c r="C33" s="96" t="str">
        <f>IF(SUM('Data Entry'!M141:M150)&gt;0,SUM('Data Entry'!M141:M150),"0")</f>
        <v>0</v>
      </c>
      <c r="D33" s="209" t="str">
        <f>IF(SUM('Data Entry'!N141:N150)&gt;0,SUM('Data Entry'!N141:N150),"0")</f>
        <v>0</v>
      </c>
      <c r="E33" s="209" t="str">
        <f>IF(SUM('Data Entry'!O141:O150)&gt;0,SUM('Data Entry'!O141:O150),"0")</f>
        <v>0</v>
      </c>
      <c r="F33" s="209" t="str">
        <f>IF(SUM('Data Entry'!P141:P150)&gt;0,SUM('Data Entry'!P141:P150),"0")</f>
        <v>0</v>
      </c>
      <c r="H33" s="152">
        <f>IF(ISERROR(AVERAGE(C33:F33)),0,AVERAGE(C33:F33))</f>
        <v>0</v>
      </c>
      <c r="J33" s="190"/>
    </row>
    <row r="34" spans="1:10" ht="15" x14ac:dyDescent="0.25">
      <c r="A34" s="27" t="s">
        <v>351</v>
      </c>
      <c r="C34" s="95" t="str">
        <f>IF(SUM(C32:C33)&gt;0,C32+C33-SUM('Data Entry'!M153:M162),"")</f>
        <v/>
      </c>
      <c r="D34" s="216" t="str">
        <f>IF(SUM(D32:D33)&gt;0,D32+D33-SUM('Data Entry'!N153:N162),"")</f>
        <v/>
      </c>
      <c r="E34" s="216" t="str">
        <f>IF(SUM(E32:E33)&gt;0,E32+E33-SUM('Data Entry'!O153:O162),"")</f>
        <v/>
      </c>
      <c r="F34" s="216" t="str">
        <f>IF(SUM(F32:F33)&gt;0,F32+F33-SUM('Data Entry'!P153:P162),"")</f>
        <v/>
      </c>
      <c r="G34" s="111"/>
      <c r="H34" s="152">
        <f>IF(ISERROR(AVERAGE(C34:F34)),0,AVERAGE(C34:F34))</f>
        <v>0</v>
      </c>
    </row>
    <row r="35" spans="1:10" ht="15" x14ac:dyDescent="0.25">
      <c r="A35" s="77" t="s">
        <v>149</v>
      </c>
      <c r="C35" s="98" t="str">
        <f>IF(ISERROR((C32-D32)/D32),"",(C32-D32)/D32)</f>
        <v/>
      </c>
      <c r="D35" s="98" t="str">
        <f>IF(ISERROR((D32-E32)/E32),"",(D32-E32)/E32)</f>
        <v/>
      </c>
      <c r="E35" s="98" t="str">
        <f>IF(ISERROR((E32-F32)/F32),"",(E32-F32)/F32)</f>
        <v/>
      </c>
      <c r="F35" s="98" t="str">
        <f>IF(ISERROR((F32-G32)/G32),"",(F32-G32)/G32)</f>
        <v/>
      </c>
      <c r="G35" s="110"/>
      <c r="H35" s="153">
        <f>IF(ISERROR(AVERAGE(C35:F35)),0,AVERAGE(C35:F35))</f>
        <v>0</v>
      </c>
    </row>
    <row r="36" spans="1:10" ht="15" x14ac:dyDescent="0.25">
      <c r="A36" s="77" t="s">
        <v>337</v>
      </c>
      <c r="C36" s="98" t="str">
        <f>IF(ISERROR((C34-D34)/D34),"",(C34-D34)/D34)</f>
        <v/>
      </c>
      <c r="D36" s="98" t="str">
        <f t="shared" ref="D36" si="2">IF(ISERROR((D34-E34)/E34),"",(D34-E34)/E34)</f>
        <v/>
      </c>
      <c r="E36" s="98" t="str">
        <f>IF(ISERROR((E34-F34)/F34),"",(E34-F34)/F34)</f>
        <v/>
      </c>
      <c r="F36" s="113"/>
      <c r="G36" s="99"/>
      <c r="H36" s="153">
        <f>IF(ISERROR(AVERAGE(C36:F36)),0,AVERAGE(C36:F36))</f>
        <v>0</v>
      </c>
    </row>
    <row r="38" spans="1:10" ht="15" x14ac:dyDescent="0.25">
      <c r="A38" s="97" t="s">
        <v>150</v>
      </c>
      <c r="G38" s="4"/>
    </row>
    <row r="39" spans="1:10" ht="15" x14ac:dyDescent="0.25">
      <c r="A39" s="77" t="s">
        <v>152</v>
      </c>
      <c r="C39" s="103" t="str">
        <f>IF('Data Entry'!$B$45="","",IF('Data Entry'!$B$45=1,SUM('Data Entry'!C28:C30,'Data Entry'!N69:N71),IF('Data Entry'!$B$45=2,SUM('Data Entry'!C29:C30,'Data Entry'!N70:N71),IF('Data Entry'!$B$45=3,SUM('Data Entry'!C30,'Data Entry'!N71)))))</f>
        <v/>
      </c>
      <c r="D39" s="103" t="str">
        <f>IF('Data Entry'!$B$45="","",IF('Data Entry'!$B$45=1,SUM('Data Entry'!D28:D30,'Data Entry'!O69:O71),IF('Data Entry'!$B$45=2,SUM('Data Entry'!D29:D30,'Data Entry'!O70:O71),IF('Data Entry'!$B$45=3,SUM('Data Entry'!D30,'Data Entry'!O71)))))</f>
        <v/>
      </c>
      <c r="E39" s="219" t="str">
        <f>IF('Data Entry'!$B$45="","",IF('Data Entry'!$B$45=1,SUM('Data Entry'!E28:E30,'Data Entry'!P69:P71),IF('Data Entry'!$B$45=2,SUM('Data Entry'!E29:E30,'Data Entry'!P70:P71),IF('Data Entry'!$B$45=3,SUM('Data Entry'!E30,'Data Entry'!P71)))))</f>
        <v/>
      </c>
      <c r="F39" s="224"/>
      <c r="G39" s="99"/>
      <c r="H39" s="156">
        <f>IF(ISERROR(AVERAGE(C39:G39)),0,AVERAGE(C39:G39))</f>
        <v>0</v>
      </c>
    </row>
    <row r="40" spans="1:10" ht="15" x14ac:dyDescent="0.25">
      <c r="A40" s="77" t="s">
        <v>151</v>
      </c>
      <c r="C40" s="103" t="str">
        <f>IF('Data Entry'!$B$45="","",IF('Data Entry'!$B$45=1,SUM('Data Entry'!C28:C30),IF('Data Entry'!$B$45=2,SUM('Data Entry'!C29:C30),IF('Data Entry'!$B$45=3,SUM('Data Entry'!C30)))))</f>
        <v/>
      </c>
      <c r="D40" s="103" t="str">
        <f>IF('Data Entry'!$B$45="","",IF('Data Entry'!$B$45=1,SUM('Data Entry'!D28:D30),IF('Data Entry'!$B$45=2,SUM('Data Entry'!D29:D30),IF('Data Entry'!$B$45=3,SUM('Data Entry'!D30)))))</f>
        <v/>
      </c>
      <c r="E40" s="103" t="str">
        <f>IF('Data Entry'!$B$45="","",IF('Data Entry'!$B$45=1,SUM('Data Entry'!E28:E30),IF('Data Entry'!$B$45=2,SUM('Data Entry'!E29:E30),IF('Data Entry'!$B$45=3,SUM('Data Entry'!E30)))))</f>
        <v/>
      </c>
      <c r="F40" s="219" t="str">
        <f>IF('Data Entry'!$B$45="","",IF('Data Entry'!$B$45=1,SUM('Data Entry'!F28:F30),IF('Data Entry'!$B$45=2,SUM('Data Entry'!F29:F30),IF('Data Entry'!$B$45=3,SUM('Data Entry'!F30)))))</f>
        <v/>
      </c>
      <c r="G40" s="99"/>
      <c r="H40" s="156">
        <f>IF(ISERROR(AVERAGE(C40:G40)),0,AVERAGE(C40:G40))</f>
        <v>0</v>
      </c>
    </row>
    <row r="41" spans="1:10" ht="15" x14ac:dyDescent="0.25">
      <c r="G41" s="4"/>
      <c r="J41" s="102"/>
    </row>
    <row r="42" spans="1:10" ht="15" x14ac:dyDescent="0.25">
      <c r="A42" s="101" t="s">
        <v>157</v>
      </c>
      <c r="G42" s="4"/>
    </row>
    <row r="43" spans="1:10" ht="15" x14ac:dyDescent="0.25">
      <c r="A43" s="67" t="s">
        <v>153</v>
      </c>
      <c r="B43" s="102"/>
      <c r="C43" s="100" t="str">
        <f>IF(ISERROR(SUM('Data Entry'!B18:B19)/C39),"",SUM('Data Entry'!B18:B19)/C39)</f>
        <v/>
      </c>
      <c r="D43" s="100" t="str">
        <f>IF(ISERROR(SUM('Data Entry'!C18:C19)/D39),"",SUM('Data Entry'!C18:C19)/D39)</f>
        <v/>
      </c>
      <c r="E43" s="100" t="str">
        <f>IF(ISERROR(SUM('Data Entry'!D18:D19)/E39),"",SUM('Data Entry'!D18:D19)/E39)</f>
        <v/>
      </c>
      <c r="F43" s="225"/>
      <c r="G43" s="109"/>
      <c r="H43" s="157">
        <f>IF(ISERROR(AVERAGE(C43:E43)),0,AVERAGE(C43:E43))</f>
        <v>0</v>
      </c>
      <c r="J43" s="82" t="s">
        <v>166</v>
      </c>
    </row>
    <row r="44" spans="1:10" ht="15" x14ac:dyDescent="0.25">
      <c r="A44" s="67" t="s">
        <v>155</v>
      </c>
      <c r="B44" s="102"/>
      <c r="C44" s="107" t="str">
        <f>IF(ISERROR(SUM('Data Entry'!B18:B19)/D40),"",SUM('Data Entry'!B18:B19)/D40)</f>
        <v/>
      </c>
      <c r="D44" s="107" t="str">
        <f>IF(ISERROR(SUM('Data Entry'!C18:C19)/E40),"",SUM('Data Entry'!C18:C19)/E40)</f>
        <v/>
      </c>
      <c r="E44" s="107" t="str">
        <f>IF(ISERROR(SUM('Data Entry'!D18:D19)/F40),"",SUM('Data Entry'!D18:D19)/F40)</f>
        <v/>
      </c>
      <c r="F44" s="107" t="str">
        <f>IF(ISERROR(SUM('Data Entry'!E18:E19)/G40),"",SUM('Data Entry'!E18:E19)/G40)</f>
        <v/>
      </c>
      <c r="G44" s="4"/>
      <c r="H44" s="157">
        <f>IF(ISERROR(AVERAGE(C44:F44)),0,AVERAGE(C44:F44))</f>
        <v>0</v>
      </c>
      <c r="J44" s="82" t="s">
        <v>168</v>
      </c>
    </row>
    <row r="45" spans="1:10" ht="15" x14ac:dyDescent="0.25">
      <c r="A45" s="67" t="s">
        <v>154</v>
      </c>
      <c r="C45" s="112" t="str">
        <f>IF(ISERROR((SUM('Data Entry'!B27,'Data Entry'!B32,'Data Entry'!M68,'Data Entry'!M73)-'Data Entry'!M105-'Data Entry'!M110)/C39),"",((SUM('Data Entry'!B27,'Data Entry'!B32,'Data Entry'!M68,'Data Entry'!M73)-'Data Entry'!M105-'Data Entry'!M110)/C39))</f>
        <v/>
      </c>
      <c r="D45" s="112" t="str">
        <f>IF(ISERROR((SUM('Data Entry'!C27,'Data Entry'!C32,'Data Entry'!N68,'Data Entry'!N73)-'Data Entry'!N105-'Data Entry'!N110)/D39),"",((SUM('Data Entry'!C27,'Data Entry'!C32,'Data Entry'!N68,'Data Entry'!N73)-'Data Entry'!N105-'Data Entry'!N110)/D39))</f>
        <v/>
      </c>
      <c r="E45" s="112" t="str">
        <f>IF(ISERROR((SUM('Data Entry'!D27,'Data Entry'!D32,'Data Entry'!O68,'Data Entry'!O73)-'Data Entry'!O105-'Data Entry'!O110)/E39),"",((SUM('Data Entry'!D27,'Data Entry'!D32,'Data Entry'!O68,'Data Entry'!O73)-'Data Entry'!O105-'Data Entry'!O110)/E39))</f>
        <v/>
      </c>
      <c r="F45" s="226" t="str">
        <f>IF(ISERROR((SUM('Data Entry'!E27,'Data Entry'!E32,'Data Entry'!P68,'Data Entry'!P73)-'Data Entry'!P105-'Data Entry'!P110)/F39),"",((SUM('Data Entry'!E27,'Data Entry'!E32,'Data Entry'!P68,'Data Entry'!P73)-'Data Entry'!P105-'Data Entry'!P110)/F39))</f>
        <v/>
      </c>
      <c r="G45" s="4"/>
      <c r="H45" s="157">
        <f>IF(ISERROR(AVERAGE(C45:E45)),0,AVERAGE(C45:E45))</f>
        <v>0</v>
      </c>
      <c r="J45" s="82" t="s">
        <v>167</v>
      </c>
    </row>
    <row r="46" spans="1:10" ht="15" x14ac:dyDescent="0.25">
      <c r="A46" s="67" t="s">
        <v>156</v>
      </c>
      <c r="B46" s="102"/>
      <c r="C46" s="107" t="str">
        <f>IF(ISERROR((SUM('Data Entry'!B27,'Data Entry'!B32,'Data Entry'!M68,'Data Entry'!M73)-'Data Entry'!M105-'Data Entry'!M110)/D40),"",((SUM('Data Entry'!B27,'Data Entry'!B32,'Data Entry'!M68,'Data Entry'!M73)-'Data Entry'!M105-'Data Entry'!M110)/D40))</f>
        <v/>
      </c>
      <c r="D46" s="107" t="str">
        <f>IF(ISERROR((SUM('Data Entry'!C27,'Data Entry'!C32,'Data Entry'!N68,'Data Entry'!N73)-'Data Entry'!N105-'Data Entry'!N110)/E40),"",((SUM('Data Entry'!C27,'Data Entry'!C32,'Data Entry'!N68,'Data Entry'!N73)-'Data Entry'!N105-'Data Entry'!N110)/E40))</f>
        <v/>
      </c>
      <c r="E46" s="107" t="str">
        <f>IF(ISERROR((SUM('Data Entry'!D27,'Data Entry'!D32,'Data Entry'!O68,'Data Entry'!O73)-'Data Entry'!O105-'Data Entry'!O110)/F40),"",((SUM('Data Entry'!D27,'Data Entry'!D32,'Data Entry'!O68,'Data Entry'!O73)-'Data Entry'!O105-'Data Entry'!O110)/F40))</f>
        <v/>
      </c>
      <c r="F46" s="107" t="str">
        <f>IF(ISERROR((SUM('Data Entry'!E27,'Data Entry'!E32,'Data Entry'!P68,'Data Entry'!P73)-'Data Entry'!P105-'Data Entry'!P110)/G40),"",((SUM('Data Entry'!E27,'Data Entry'!E32,'Data Entry'!P68,'Data Entry'!P73)-'Data Entry'!P105-'Data Entry'!P110)/G40))</f>
        <v/>
      </c>
      <c r="G46" s="4"/>
      <c r="H46" s="157">
        <f>IF(ISERROR(AVERAGE(C46:F46)),0,AVERAGE(C46:F46))</f>
        <v>0</v>
      </c>
      <c r="J46" s="82" t="s">
        <v>169</v>
      </c>
    </row>
    <row r="47" spans="1:10" ht="15" x14ac:dyDescent="0.25">
      <c r="H47" s="115"/>
    </row>
    <row r="48" spans="1:10" ht="15" x14ac:dyDescent="0.25">
      <c r="A48" s="27" t="s">
        <v>164</v>
      </c>
      <c r="B48" s="27"/>
      <c r="C48" s="114" t="str">
        <f>IF(ISERROR('Data Entry'!B28/SUM('Data Entry'!C18,'Data Entry'!M105,'Data Entry'!M106)),"",'Data Entry'!B28/SUM('Data Entry'!C18,'Data Entry'!M105,'Data Entry'!M106))</f>
        <v/>
      </c>
      <c r="D48" s="114" t="str">
        <f>IF(ISERROR('Data Entry'!C28/SUM('Data Entry'!D18,'Data Entry'!N105,'Data Entry'!N106)),"",'Data Entry'!C28/SUM('Data Entry'!D18,'Data Entry'!N105,'Data Entry'!N106))</f>
        <v/>
      </c>
      <c r="E48" s="114" t="str">
        <f>IF(ISERROR('Data Entry'!D28/SUM('Data Entry'!E18,'Data Entry'!O105,'Data Entry'!O106)),"",'Data Entry'!D28/SUM('Data Entry'!E18,'Data Entry'!O105,'Data Entry'!O106))</f>
        <v/>
      </c>
      <c r="H48" s="157">
        <f t="shared" ref="H48:H61" si="3">IF(ISERROR(AVERAGE(C48:F48)),0,AVERAGE(C48:F48))</f>
        <v>0</v>
      </c>
      <c r="J48" s="118" t="s">
        <v>165</v>
      </c>
    </row>
    <row r="49" spans="1:10" ht="15" x14ac:dyDescent="0.25">
      <c r="H49" s="115"/>
    </row>
    <row r="50" spans="1:10" ht="15" x14ac:dyDescent="0.25">
      <c r="A50" s="116" t="s">
        <v>170</v>
      </c>
      <c r="H50" s="115"/>
    </row>
    <row r="51" spans="1:10" ht="15" x14ac:dyDescent="0.25">
      <c r="A51" s="79" t="s">
        <v>96</v>
      </c>
      <c r="C51" s="205" t="str">
        <f>IF(ISERROR('Livestock Trading Calculations'!B6/SUM('Data Entry'!B18,'Data Entry'!M105)),"",'Livestock Trading Calculations'!B6/(SUM('Data Entry'!B18,'Data Entry'!M105))-'Data Entry'!B40)</f>
        <v/>
      </c>
      <c r="D51" s="205" t="str">
        <f>IF(ISERROR('Livestock Trading Calculations'!C6/SUM('Data Entry'!C18,'Data Entry'!N105)),"",'Livestock Trading Calculations'!C6/(SUM('Data Entry'!C18,'Data Entry'!N105))-'Data Entry'!C40)</f>
        <v/>
      </c>
      <c r="E51" s="205" t="str">
        <f>IF(ISERROR('Livestock Trading Calculations'!D6/SUM('Data Entry'!D18,'Data Entry'!O105)),"",'Livestock Trading Calculations'!D6/(SUM('Data Entry'!D18,'Data Entry'!O105))-'Data Entry'!D40)</f>
        <v/>
      </c>
      <c r="F51" s="205" t="str">
        <f>IF(ISERROR('Livestock Trading Calculations'!E6/SUM('Data Entry'!E18,'Data Entry'!P105)),"",'Livestock Trading Calculations'!E6/(SUM('Data Entry'!E18,'Data Entry'!P105))-'Data Entry'!E40)</f>
        <v/>
      </c>
      <c r="H51" s="157">
        <f t="shared" si="3"/>
        <v>0</v>
      </c>
      <c r="J51" s="82" t="s">
        <v>171</v>
      </c>
    </row>
    <row r="52" spans="1:10" ht="15" x14ac:dyDescent="0.25">
      <c r="A52" s="79" t="s">
        <v>91</v>
      </c>
      <c r="C52" s="205" t="str">
        <f>IF(ISERROR('Livestock Trading Calculations'!B7/(SUM('Data Entry'!C27,'Data Entry'!M106)-'Data Entry'!B41)),"",'Livestock Trading Calculations'!B7/(SUM('Data Entry'!C27,'Data Entry'!M106)-'Data Entry'!B41))</f>
        <v/>
      </c>
      <c r="D52" s="205" t="str">
        <f>IF(ISERROR('Livestock Trading Calculations'!C7/(SUM('Data Entry'!D27,'Data Entry'!N106)-'Data Entry'!C41)),"",'Livestock Trading Calculations'!C7/(SUM('Data Entry'!D27,'Data Entry'!N106)-'Data Entry'!C41))</f>
        <v/>
      </c>
      <c r="E52" s="205" t="str">
        <f>IF(ISERROR('Livestock Trading Calculations'!D7/(SUM('Data Entry'!E27,'Data Entry'!O106)-'Data Entry'!D41)),"",'Livestock Trading Calculations'!D7/(SUM('Data Entry'!E27,'Data Entry'!O106)-'Data Entry'!D41))</f>
        <v/>
      </c>
      <c r="F52" s="205" t="str">
        <f>IF(ISERROR('Livestock Trading Calculations'!E7/(SUM('Data Entry'!F27,'Data Entry'!P106)-'Data Entry'!E41)),"",'Livestock Trading Calculations'!E7/(SUM('Data Entry'!F27,'Data Entry'!P106)-'Data Entry'!E41))</f>
        <v/>
      </c>
      <c r="H52" s="157">
        <f t="shared" si="3"/>
        <v>0</v>
      </c>
      <c r="J52" s="82" t="s">
        <v>172</v>
      </c>
    </row>
    <row r="53" spans="1:10" ht="15" x14ac:dyDescent="0.25">
      <c r="A53" s="79" t="s">
        <v>92</v>
      </c>
      <c r="C53" s="205" t="str">
        <f>IF(ISERROR('Livestock Trading Calculations'!B8/SUM('Data Entry'!C28,'Data Entry'!M107)-'Data Entry'!B42),"",'Livestock Trading Calculations'!B8/SUM('Data Entry'!C28,'Data Entry'!M107)-'Data Entry'!B42)</f>
        <v/>
      </c>
      <c r="D53" s="205" t="str">
        <f>IF(ISERROR('Livestock Trading Calculations'!C8/SUM('Data Entry'!D28,'Data Entry'!N107)-'Data Entry'!C42),"",'Livestock Trading Calculations'!C8/SUM('Data Entry'!D28,'Data Entry'!N107)-'Data Entry'!C42)</f>
        <v/>
      </c>
      <c r="E53" s="205" t="str">
        <f>IF(ISERROR('Livestock Trading Calculations'!D8/SUM('Data Entry'!E28,'Data Entry'!O107)-'Data Entry'!D42),"",'Livestock Trading Calculations'!D8/SUM('Data Entry'!E28,'Data Entry'!O107)-'Data Entry'!D42)</f>
        <v/>
      </c>
      <c r="F53" s="205" t="str">
        <f>IF(ISERROR('Livestock Trading Calculations'!E8/SUM('Data Entry'!F28,'Data Entry'!P107)-'Data Entry'!E42),"",'Livestock Trading Calculations'!E8/SUM('Data Entry'!F28,'Data Entry'!P107)-'Data Entry'!E42)</f>
        <v/>
      </c>
      <c r="H53" s="157">
        <f t="shared" si="3"/>
        <v>0</v>
      </c>
      <c r="J53" s="82" t="s">
        <v>173</v>
      </c>
    </row>
    <row r="54" spans="1:10" ht="15" x14ac:dyDescent="0.25">
      <c r="A54" s="79" t="s">
        <v>12</v>
      </c>
      <c r="C54" s="205" t="str">
        <f>IF(ISERROR('Livestock Trading Calculations'!B9/SUM('Data Entry'!C29,'Data Entry'!C30,'Data Entry'!M108)-'Data Entry'!B43),"",'Livestock Trading Calculations'!B9/(SUM('Data Entry'!C29,'Data Entry'!C30,'Data Entry'!M108)-'Data Entry'!B43))</f>
        <v/>
      </c>
      <c r="D54" s="205" t="str">
        <f>IF(ISERROR('Livestock Trading Calculations'!C9/SUM('Data Entry'!D29,'Data Entry'!D30,'Data Entry'!N108)-'Data Entry'!C43),"",'Livestock Trading Calculations'!C9/(SUM('Data Entry'!D29,'Data Entry'!D30,'Data Entry'!N108)-'Data Entry'!C43))</f>
        <v/>
      </c>
      <c r="E54" s="205" t="str">
        <f>IF(ISERROR('Livestock Trading Calculations'!D9/SUM('Data Entry'!E29,'Data Entry'!E30,'Data Entry'!O108)-'Data Entry'!D43),"",'Livestock Trading Calculations'!D9/(SUM('Data Entry'!E29,'Data Entry'!E30,'Data Entry'!O108)-'Data Entry'!D43))</f>
        <v/>
      </c>
      <c r="F54" s="205" t="str">
        <f>IF(ISERROR('Livestock Trading Calculations'!E9/SUM('Data Entry'!F29,'Data Entry'!F30,'Data Entry'!P108)-'Data Entry'!E43),"",'Livestock Trading Calculations'!E9/(SUM('Data Entry'!F29,'Data Entry'!F30,'Data Entry'!P108)-'Data Entry'!E43))</f>
        <v/>
      </c>
      <c r="H54" s="157">
        <f t="shared" si="3"/>
        <v>0</v>
      </c>
      <c r="J54" s="82" t="s">
        <v>174</v>
      </c>
    </row>
    <row r="55" spans="1:10" ht="15" x14ac:dyDescent="0.25">
      <c r="A55" s="79" t="s">
        <v>11</v>
      </c>
      <c r="C55" s="205" t="str">
        <f>IF(ISERROR('Livestock Trading Calculations'!B10/SUM('Data Entry'!C31+'Data Entry'!B43)),"",'Livestock Trading Calculations'!B10/SUM('Data Entry'!C31+'Data Entry'!B43))</f>
        <v/>
      </c>
      <c r="D55" s="205" t="str">
        <f>IF(ISERROR('Livestock Trading Calculations'!C10/SUM('Data Entry'!D31+'Data Entry'!C43)),"",'Livestock Trading Calculations'!C10/SUM('Data Entry'!D31+'Data Entry'!C43))</f>
        <v/>
      </c>
      <c r="E55" s="205" t="str">
        <f>IF(ISERROR('Livestock Trading Calculations'!D10/SUM('Data Entry'!E31+'Data Entry'!D43)),"",'Livestock Trading Calculations'!D10/SUM('Data Entry'!E31+'Data Entry'!D43))</f>
        <v/>
      </c>
      <c r="F55" s="205" t="str">
        <f>IF(ISERROR('Livestock Trading Calculations'!E10/SUM('Data Entry'!F31+'Data Entry'!E43)),"",'Livestock Trading Calculations'!E10/SUM('Data Entry'!F31+'Data Entry'!E43))</f>
        <v/>
      </c>
      <c r="H55" s="157">
        <f t="shared" si="3"/>
        <v>0</v>
      </c>
      <c r="J55" s="82" t="s">
        <v>175</v>
      </c>
    </row>
    <row r="56" spans="1:10" ht="15" x14ac:dyDescent="0.25">
      <c r="A56" s="79" t="s">
        <v>93</v>
      </c>
      <c r="C56" s="205" t="str">
        <f>IF(ISERROR('Livestock Trading Calculations'!B11/SUM('Data Entry'!B19,'Data Entry'!M110)),"",'Livestock Trading Calculations'!B11/SUM('Data Entry'!B19,'Data Entry'!M110))</f>
        <v/>
      </c>
      <c r="D56" s="205" t="str">
        <f>IF(ISERROR('Livestock Trading Calculations'!C11/SUM('Data Entry'!C19,'Data Entry'!N110)),"",'Livestock Trading Calculations'!C11/SUM('Data Entry'!C19,'Data Entry'!N110))</f>
        <v/>
      </c>
      <c r="E56" s="205" t="str">
        <f>IF(ISERROR('Livestock Trading Calculations'!D11/SUM('Data Entry'!D19,'Data Entry'!O110)),"",'Livestock Trading Calculations'!D11/SUM('Data Entry'!D19,'Data Entry'!O110))</f>
        <v/>
      </c>
      <c r="F56" s="205" t="str">
        <f>IF(ISERROR('Livestock Trading Calculations'!E11/SUM('Data Entry'!E19,'Data Entry'!P110)),"",'Livestock Trading Calculations'!E11/SUM('Data Entry'!E19,'Data Entry'!P110))</f>
        <v/>
      </c>
      <c r="H56" s="157">
        <f t="shared" si="3"/>
        <v>0</v>
      </c>
      <c r="J56" s="82" t="s">
        <v>176</v>
      </c>
    </row>
    <row r="57" spans="1:10" ht="15" x14ac:dyDescent="0.25">
      <c r="A57" s="79" t="s">
        <v>94</v>
      </c>
      <c r="C57" s="205" t="str">
        <f>IF(ISERROR('Livestock Trading Calculations'!B12/SUM('Data Entry'!C32,'Data Entry'!M111)),"",'Livestock Trading Calculations'!B12/SUM('Data Entry'!C32,'Data Entry'!M111))</f>
        <v/>
      </c>
      <c r="D57" s="205" t="str">
        <f>IF(ISERROR('Livestock Trading Calculations'!C12/SUM('Data Entry'!D32,'Data Entry'!N111)),"",'Livestock Trading Calculations'!C12/SUM('Data Entry'!D32,'Data Entry'!N111))</f>
        <v/>
      </c>
      <c r="E57" s="205" t="str">
        <f>IF(ISERROR('Livestock Trading Calculations'!D12/SUM('Data Entry'!E32,'Data Entry'!O111)),"",'Livestock Trading Calculations'!D12/SUM('Data Entry'!E32,'Data Entry'!O111))</f>
        <v/>
      </c>
      <c r="F57" s="205" t="str">
        <f>IF(ISERROR('Livestock Trading Calculations'!E12/SUM('Data Entry'!F32,'Data Entry'!P111)),"",'Livestock Trading Calculations'!E12/SUM('Data Entry'!F32,'Data Entry'!P111))</f>
        <v/>
      </c>
      <c r="H57" s="157">
        <f t="shared" si="3"/>
        <v>0</v>
      </c>
      <c r="J57" s="82" t="s">
        <v>177</v>
      </c>
    </row>
    <row r="58" spans="1:10" x14ac:dyDescent="0.3">
      <c r="A58" s="79" t="s">
        <v>95</v>
      </c>
      <c r="C58" s="205" t="str">
        <f>IF(ISERROR('Livestock Trading Calculations'!B13/SUM('Data Entry'!C33,'Data Entry'!M112)),"",'Livestock Trading Calculations'!B13/SUM('Data Entry'!C33,'Data Entry'!M112))</f>
        <v/>
      </c>
      <c r="D58" s="205" t="str">
        <f>IF(ISERROR('Livestock Trading Calculations'!C13/SUM('Data Entry'!D33,'Data Entry'!N112)),"",'Livestock Trading Calculations'!C13/SUM('Data Entry'!D33,'Data Entry'!N112))</f>
        <v/>
      </c>
      <c r="E58" s="205" t="str">
        <f>IF(ISERROR('Livestock Trading Calculations'!D13/SUM('Data Entry'!E33,'Data Entry'!O112)),"",'Livestock Trading Calculations'!D13/SUM('Data Entry'!E33,'Data Entry'!O112))</f>
        <v/>
      </c>
      <c r="F58" s="205" t="str">
        <f>IF(ISERROR('Livestock Trading Calculations'!E13/SUM('Data Entry'!F33,'Data Entry'!P112)),"",'Livestock Trading Calculations'!E13/SUM('Data Entry'!F33,'Data Entry'!P112))</f>
        <v/>
      </c>
      <c r="H58" s="157">
        <f t="shared" si="3"/>
        <v>0</v>
      </c>
      <c r="J58" s="82" t="s">
        <v>178</v>
      </c>
    </row>
    <row r="59" spans="1:10" x14ac:dyDescent="0.3">
      <c r="A59" s="79" t="s">
        <v>13</v>
      </c>
      <c r="C59" s="205" t="str">
        <f>IF(ISERROR('Livestock Trading Calculations'!B14/(SUM('Data Entry'!C34:C35)+'Data Entry'!N113)),"",('Livestock Trading Calculations'!B14/(SUM('Data Entry'!C34:C35)+'Data Entry'!N113)))</f>
        <v/>
      </c>
      <c r="D59" s="205" t="str">
        <f>IF(ISERROR('Livestock Trading Calculations'!C14/(SUM('Data Entry'!D34:D35)+'Data Entry'!O113)),"",('Livestock Trading Calculations'!C14/(SUM('Data Entry'!D34:D35)+'Data Entry'!O113)))</f>
        <v/>
      </c>
      <c r="E59" s="205" t="str">
        <f>IF(ISERROR('Livestock Trading Calculations'!D14/(SUM('Data Entry'!E34:E35)+'Data Entry'!P113)),"",('Livestock Trading Calculations'!D14/(SUM('Data Entry'!E34:E35)+'Data Entry'!P113)))</f>
        <v/>
      </c>
      <c r="F59" s="205" t="str">
        <f>IF(ISERROR('Livestock Trading Calculations'!E14/(SUM('Data Entry'!F34:F35)+'Data Entry'!Q113)),"",('Livestock Trading Calculations'!E14/(SUM('Data Entry'!F34:F35)+'Data Entry'!Q113)))</f>
        <v/>
      </c>
      <c r="H59" s="157">
        <f t="shared" si="3"/>
        <v>0</v>
      </c>
      <c r="J59" s="82" t="s">
        <v>179</v>
      </c>
    </row>
    <row r="60" spans="1:10" x14ac:dyDescent="0.3">
      <c r="A60" s="79" t="s">
        <v>18</v>
      </c>
      <c r="C60" s="206" t="str">
        <f>IF(ISERROR('Livestock Trading Calculations'!B15/SUM('Data Entry'!C36,'Data Entry'!M114)),"",('Livestock Trading Calculations'!B15/SUM('Data Entry'!C36,'Data Entry'!M114)))</f>
        <v/>
      </c>
      <c r="D60" s="206" t="str">
        <f>IF(ISERROR('Livestock Trading Calculations'!C15/SUM('Data Entry'!D36,'Data Entry'!N114)),"",('Livestock Trading Calculations'!C15/SUM('Data Entry'!D36,'Data Entry'!N114)))</f>
        <v/>
      </c>
      <c r="E60" s="206" t="str">
        <f>IF(ISERROR('Livestock Trading Calculations'!D15/SUM('Data Entry'!E36,'Data Entry'!O114)),"",('Livestock Trading Calculations'!D15/SUM('Data Entry'!E36,'Data Entry'!O114)))</f>
        <v/>
      </c>
      <c r="F60" s="206" t="str">
        <f>IF(ISERROR('Livestock Trading Calculations'!E15/SUM('Data Entry'!F36,'Data Entry'!P114)),"",('Livestock Trading Calculations'!E15/SUM('Data Entry'!F36,'Data Entry'!P114)))</f>
        <v/>
      </c>
      <c r="H60" s="158">
        <f t="shared" si="3"/>
        <v>0</v>
      </c>
      <c r="J60" s="82" t="s">
        <v>180</v>
      </c>
    </row>
    <row r="61" spans="1:10" ht="15" thickBot="1" x14ac:dyDescent="0.35">
      <c r="A61" s="138" t="s">
        <v>240</v>
      </c>
      <c r="B61" s="64"/>
      <c r="C61" s="204" t="str">
        <f>IF(ISERROR(AVERAGE(C51:C60)),"",AVERAGE(C51:C60))</f>
        <v/>
      </c>
      <c r="D61" s="204" t="str">
        <f t="shared" ref="D61:F61" si="4">IF(ISERROR(AVERAGE(D51:D60)),"",AVERAGE(D51:D60))</f>
        <v/>
      </c>
      <c r="E61" s="204" t="str">
        <f t="shared" si="4"/>
        <v/>
      </c>
      <c r="F61" s="204" t="str">
        <f t="shared" si="4"/>
        <v/>
      </c>
      <c r="G61" s="140"/>
      <c r="H61" s="159">
        <f t="shared" si="3"/>
        <v>0</v>
      </c>
      <c r="J61" s="82"/>
    </row>
    <row r="62" spans="1:10" ht="15" thickTop="1" x14ac:dyDescent="0.3"/>
    <row r="63" spans="1:10" x14ac:dyDescent="0.3">
      <c r="A63" s="119" t="s">
        <v>183</v>
      </c>
      <c r="B63" s="118"/>
      <c r="C63" s="82"/>
      <c r="D63" s="82"/>
      <c r="E63" s="82"/>
      <c r="F63" s="82"/>
    </row>
    <row r="64" spans="1:10" x14ac:dyDescent="0.3">
      <c r="A64" s="82" t="s">
        <v>184</v>
      </c>
      <c r="B64" s="82"/>
      <c r="C64" s="120">
        <f>SUM('Data Entry'!M73:M77)</f>
        <v>0</v>
      </c>
      <c r="D64" s="120">
        <f>SUM('Data Entry'!N73:N77)</f>
        <v>0</v>
      </c>
      <c r="E64" s="120">
        <f>SUM('Data Entry'!O73:O77)</f>
        <v>0</v>
      </c>
      <c r="F64" s="120">
        <f>SUM('Data Entry'!P73:P77)</f>
        <v>0</v>
      </c>
      <c r="J64" s="82" t="s">
        <v>190</v>
      </c>
    </row>
    <row r="65" spans="1:10" x14ac:dyDescent="0.3">
      <c r="A65" s="82" t="s">
        <v>185</v>
      </c>
      <c r="B65" s="82"/>
      <c r="C65" s="120">
        <f>SUM('Data Entry'!M110:M114)</f>
        <v>0</v>
      </c>
      <c r="D65" s="120">
        <f>SUM('Data Entry'!N110:N114)</f>
        <v>0</v>
      </c>
      <c r="E65" s="120">
        <f>SUM('Data Entry'!O110:O114)</f>
        <v>0</v>
      </c>
      <c r="F65" s="120">
        <f>SUM('Data Entry'!P110:P114)</f>
        <v>0</v>
      </c>
      <c r="J65" s="82" t="s">
        <v>191</v>
      </c>
    </row>
    <row r="66" spans="1:10" x14ac:dyDescent="0.3">
      <c r="A66" s="82" t="s">
        <v>186</v>
      </c>
      <c r="B66" s="82"/>
      <c r="C66" s="120">
        <f>SUM('Data Entry'!M68:M72)</f>
        <v>0</v>
      </c>
      <c r="D66" s="120">
        <f>SUM('Data Entry'!N68:N72)</f>
        <v>0</v>
      </c>
      <c r="E66" s="120">
        <f>SUM('Data Entry'!O68:O72)</f>
        <v>0</v>
      </c>
      <c r="F66" s="120">
        <f>SUM('Data Entry'!P68:P72)</f>
        <v>0</v>
      </c>
      <c r="J66" s="82" t="s">
        <v>192</v>
      </c>
    </row>
    <row r="67" spans="1:10" x14ac:dyDescent="0.3">
      <c r="A67" s="82" t="s">
        <v>187</v>
      </c>
      <c r="B67" s="82"/>
      <c r="C67" s="120">
        <f>SUM('Data Entry'!M105:M109)</f>
        <v>0</v>
      </c>
      <c r="D67" s="120">
        <f>SUM('Data Entry'!N105:N109)</f>
        <v>0</v>
      </c>
      <c r="E67" s="120">
        <f>SUM('Data Entry'!O105:O109)</f>
        <v>0</v>
      </c>
      <c r="F67" s="120">
        <f>SUM('Data Entry'!P105:P109)</f>
        <v>0</v>
      </c>
      <c r="J67" s="82" t="s">
        <v>193</v>
      </c>
    </row>
    <row r="68" spans="1:10" x14ac:dyDescent="0.3">
      <c r="A68" s="82" t="s">
        <v>188</v>
      </c>
      <c r="B68" s="82"/>
      <c r="C68" s="120">
        <f>SUM(C64,C66)-SUM(C65,C67)</f>
        <v>0</v>
      </c>
      <c r="D68" s="120">
        <f t="shared" ref="D68:F68" si="5">SUM(D64,D66)-SUM(D65,D67)</f>
        <v>0</v>
      </c>
      <c r="E68" s="120">
        <f t="shared" si="5"/>
        <v>0</v>
      </c>
      <c r="F68" s="120">
        <f t="shared" si="5"/>
        <v>0</v>
      </c>
      <c r="J68" s="82" t="s">
        <v>194</v>
      </c>
    </row>
    <row r="69" spans="1:10" x14ac:dyDescent="0.3">
      <c r="A69" s="82" t="s">
        <v>189</v>
      </c>
      <c r="B69" s="82"/>
      <c r="C69" s="120">
        <f>IF(ISERROR((C32-D32)*450),"0",(C32-D32)*450)</f>
        <v>0</v>
      </c>
      <c r="D69" s="120">
        <f>IF(ISERROR((D32-E32)*450),"0",(D32-E32)*450)</f>
        <v>0</v>
      </c>
      <c r="E69" s="120">
        <f>IF(ISERROR((E32-F32)*450),"0",(E32-F32)*450)</f>
        <v>0</v>
      </c>
      <c r="F69" s="120">
        <f>IF(ISERROR((F32-G32)*450),"0",(F32-G32)*450)</f>
        <v>0</v>
      </c>
      <c r="J69" s="82" t="s">
        <v>195</v>
      </c>
    </row>
    <row r="70" spans="1:10" x14ac:dyDescent="0.3">
      <c r="A70" s="202" t="s">
        <v>339</v>
      </c>
      <c r="B70" s="202"/>
      <c r="C70" s="120">
        <f>SUM('Livestock Trading Calculations'!B97:B99)-SUM('Livestock Trading Calculations'!B107:B109)+C69</f>
        <v>0</v>
      </c>
      <c r="D70" s="120">
        <f>SUM('Livestock Trading Calculations'!C97:C99)-SUM('Livestock Trading Calculations'!C107:C109)+D69</f>
        <v>0</v>
      </c>
      <c r="E70" s="120">
        <f>SUM('Livestock Trading Calculations'!D97:D99)-SUM('Livestock Trading Calculations'!D107:D109)+E69</f>
        <v>0</v>
      </c>
      <c r="F70" s="120">
        <f>SUM('Livestock Trading Calculations'!E97:E99)-SUM('Livestock Trading Calculations'!E107:E109)+F69</f>
        <v>0</v>
      </c>
      <c r="G70" s="263"/>
      <c r="J70" s="202" t="s">
        <v>340</v>
      </c>
    </row>
    <row r="71" spans="1:10" s="261" customFormat="1" x14ac:dyDescent="0.3">
      <c r="A71" s="292" t="s">
        <v>334</v>
      </c>
      <c r="B71" s="202"/>
      <c r="C71" s="293">
        <f>C70-C72</f>
        <v>0</v>
      </c>
      <c r="D71" s="293">
        <f t="shared" ref="D71:F71" si="6">D70-D72</f>
        <v>0</v>
      </c>
      <c r="E71" s="293">
        <f t="shared" si="6"/>
        <v>0</v>
      </c>
      <c r="F71" s="293">
        <f t="shared" si="6"/>
        <v>0</v>
      </c>
      <c r="G71" s="263"/>
      <c r="J71" s="82"/>
    </row>
    <row r="72" spans="1:10" s="262" customFormat="1" x14ac:dyDescent="0.3">
      <c r="A72" s="292" t="s">
        <v>335</v>
      </c>
      <c r="B72" s="202"/>
      <c r="C72" s="293">
        <f>SUM('Livestock Trading Calculations'!B64:B66)-SUM('Livestock Trading Calculations'!C63:C66)+'Livestock Trading Calculations'!B98-'Livestock Trading Calculations'!B108</f>
        <v>0</v>
      </c>
      <c r="D72" s="293">
        <f>SUM('Livestock Trading Calculations'!C64:C66)-SUM('Livestock Trading Calculations'!D63:D66)+'Livestock Trading Calculations'!C98-'Livestock Trading Calculations'!C108</f>
        <v>0</v>
      </c>
      <c r="E72" s="293">
        <f>SUM('Livestock Trading Calculations'!D64:D66)-SUM('Livestock Trading Calculations'!E63:E66)+'Livestock Trading Calculations'!D98-'Livestock Trading Calculations'!D108</f>
        <v>0</v>
      </c>
      <c r="F72" s="293">
        <f>SUM('Livestock Trading Calculations'!E64:E66)-SUM('Livestock Trading Calculations'!F63:F66)+'Livestock Trading Calculations'!E98-'Livestock Trading Calculations'!E108</f>
        <v>0</v>
      </c>
      <c r="G72" s="263"/>
      <c r="J72" s="82"/>
    </row>
    <row r="73" spans="1:10" x14ac:dyDescent="0.3">
      <c r="A73" s="202" t="s">
        <v>350</v>
      </c>
      <c r="B73" s="202"/>
      <c r="C73" s="120">
        <f>'Data Entry'!B22</f>
        <v>0</v>
      </c>
      <c r="D73" s="120">
        <f>'Data Entry'!C22</f>
        <v>0</v>
      </c>
      <c r="E73" s="120">
        <f>'Data Entry'!D22</f>
        <v>0</v>
      </c>
      <c r="F73" s="120">
        <f>'Data Entry'!E22</f>
        <v>0</v>
      </c>
      <c r="G73" s="263"/>
      <c r="J73" s="202" t="s">
        <v>367</v>
      </c>
    </row>
    <row r="74" spans="1:10" s="263" customFormat="1" x14ac:dyDescent="0.3">
      <c r="A74" s="202" t="s">
        <v>349</v>
      </c>
      <c r="B74" s="202"/>
      <c r="C74" s="120">
        <f>'Data Entry'!B23</f>
        <v>0</v>
      </c>
      <c r="D74" s="120">
        <f>'Data Entry'!C23</f>
        <v>0</v>
      </c>
      <c r="E74" s="120">
        <f>'Data Entry'!D23</f>
        <v>0</v>
      </c>
      <c r="F74" s="120">
        <f>'Data Entry'!E23</f>
        <v>0</v>
      </c>
      <c r="J74" s="202" t="s">
        <v>367</v>
      </c>
    </row>
    <row r="75" spans="1:10" x14ac:dyDescent="0.3">
      <c r="G75" s="263"/>
    </row>
    <row r="76" spans="1:10" x14ac:dyDescent="0.3">
      <c r="A76" s="50" t="s">
        <v>196</v>
      </c>
    </row>
    <row r="77" spans="1:10" x14ac:dyDescent="0.3">
      <c r="A77" s="82" t="s">
        <v>197</v>
      </c>
      <c r="C77" s="121">
        <f>'Livestock Trading Calculations'!B89</f>
        <v>0</v>
      </c>
      <c r="D77" s="121">
        <f>'Livestock Trading Calculations'!C89</f>
        <v>0</v>
      </c>
      <c r="E77" s="121">
        <f>'Livestock Trading Calculations'!D89</f>
        <v>0</v>
      </c>
      <c r="F77" s="121">
        <f>'Livestock Trading Calculations'!E89</f>
        <v>0</v>
      </c>
      <c r="J77" s="82" t="s">
        <v>204</v>
      </c>
    </row>
    <row r="78" spans="1:10" x14ac:dyDescent="0.3">
      <c r="A78" s="82" t="s">
        <v>198</v>
      </c>
      <c r="C78" s="121">
        <f>'Summary Calculations'!C77-'Data Entry'!B15</f>
        <v>0</v>
      </c>
      <c r="D78" s="121">
        <f>'Summary Calculations'!D77-'Data Entry'!C15</f>
        <v>0</v>
      </c>
      <c r="E78" s="121">
        <f>'Summary Calculations'!E77-'Data Entry'!D15</f>
        <v>0</v>
      </c>
      <c r="F78" s="121">
        <f>'Summary Calculations'!F77-'Data Entry'!E15</f>
        <v>0</v>
      </c>
      <c r="J78" s="82" t="s">
        <v>205</v>
      </c>
    </row>
    <row r="79" spans="1:10" x14ac:dyDescent="0.3">
      <c r="A79" s="82" t="s">
        <v>211</v>
      </c>
      <c r="C79" s="196" t="str">
        <f>IF('Data Entry'!B14="","0",IF('Data Entry'!B14=0,0,60000+45000*'Data Entry'!B14))</f>
        <v>0</v>
      </c>
      <c r="D79" s="196" t="str">
        <f>IF('Data Entry'!C14="","0",IF('Data Entry'!C14=0,0,60000+45000*'Data Entry'!C14))</f>
        <v>0</v>
      </c>
      <c r="E79" s="196" t="str">
        <f>IF('Data Entry'!D14="","0",IF('Data Entry'!D14=0,0,60000+45000*'Data Entry'!D14))</f>
        <v>0</v>
      </c>
      <c r="F79" s="196" t="str">
        <f>IF('Data Entry'!E14="","0",IF('Data Entry'!E14=0,0,60000+45000*'Data Entry'!E14))</f>
        <v>0</v>
      </c>
      <c r="J79" s="82" t="s">
        <v>212</v>
      </c>
    </row>
    <row r="80" spans="1:10" x14ac:dyDescent="0.3">
      <c r="A80" s="82" t="s">
        <v>199</v>
      </c>
      <c r="C80" s="122">
        <f>IF(ISERROR((('Livestock Trading Calculations'!B85/'Data Entry'!B11)*'Data Entry'!B12)+'Summary Calculations'!C79),"0",('Livestock Trading Calculations'!B85/'Data Entry'!B11)*'Data Entry'!B12)+'Summary Calculations'!C79</f>
        <v>0</v>
      </c>
      <c r="D80" s="122">
        <f>IF(ISERROR((('Livestock Trading Calculations'!C85/'Data Entry'!C11)*'Data Entry'!C12)+'Summary Calculations'!D79),"0",('Livestock Trading Calculations'!C85/'Data Entry'!C11)*'Data Entry'!C12)+'Summary Calculations'!D79</f>
        <v>0</v>
      </c>
      <c r="E80" s="122">
        <f>IF(ISERROR((('Livestock Trading Calculations'!D85/'Data Entry'!D11)*'Data Entry'!D12)+'Summary Calculations'!E79),"0",('Livestock Trading Calculations'!D85/'Data Entry'!D11)*'Data Entry'!D12)+'Summary Calculations'!E79</f>
        <v>0</v>
      </c>
      <c r="F80" s="122">
        <f>IF(ISERROR((('Livestock Trading Calculations'!E85/'Data Entry'!E11)*'Data Entry'!E12)+'Summary Calculations'!F79),"0",('Livestock Trading Calculations'!E85/'Data Entry'!E11)*'Data Entry'!E12)+'Summary Calculations'!F79</f>
        <v>0</v>
      </c>
      <c r="J80" s="82" t="s">
        <v>210</v>
      </c>
    </row>
    <row r="81" spans="1:10" x14ac:dyDescent="0.3">
      <c r="A81" s="82" t="s">
        <v>200</v>
      </c>
      <c r="C81" s="121">
        <f>C80-'Data Entry'!B15</f>
        <v>0</v>
      </c>
      <c r="D81" s="121">
        <f>D80-'Data Entry'!C15</f>
        <v>0</v>
      </c>
      <c r="E81" s="121">
        <f>E80-'Data Entry'!D15</f>
        <v>0</v>
      </c>
      <c r="F81" s="121">
        <f>F80-'Data Entry'!E15</f>
        <v>0</v>
      </c>
      <c r="J81" s="82" t="s">
        <v>206</v>
      </c>
    </row>
    <row r="82" spans="1:10" x14ac:dyDescent="0.3">
      <c r="A82" s="66" t="s">
        <v>201</v>
      </c>
      <c r="C82" s="123">
        <f>C77-C80</f>
        <v>0</v>
      </c>
      <c r="D82" s="123">
        <f t="shared" ref="D82:F82" si="7">D77-D80</f>
        <v>0</v>
      </c>
      <c r="E82" s="123">
        <f t="shared" si="7"/>
        <v>0</v>
      </c>
      <c r="F82" s="123">
        <f t="shared" si="7"/>
        <v>0</v>
      </c>
      <c r="J82" s="82" t="s">
        <v>207</v>
      </c>
    </row>
    <row r="83" spans="1:10" x14ac:dyDescent="0.3">
      <c r="A83" s="82" t="s">
        <v>202</v>
      </c>
      <c r="C83" s="123">
        <f>'Livestock Trading Calculations'!B104-'Livestock Trading Calculations'!B94</f>
        <v>0</v>
      </c>
      <c r="D83" s="123">
        <f>'Livestock Trading Calculations'!C104-'Livestock Trading Calculations'!C94</f>
        <v>0</v>
      </c>
      <c r="E83" s="123">
        <f>'Livestock Trading Calculations'!D104-'Livestock Trading Calculations'!D94</f>
        <v>0</v>
      </c>
      <c r="F83" s="123">
        <f>'Livestock Trading Calculations'!E104-'Livestock Trading Calculations'!E94</f>
        <v>0</v>
      </c>
      <c r="J83" s="82" t="s">
        <v>208</v>
      </c>
    </row>
    <row r="84" spans="1:10" x14ac:dyDescent="0.3">
      <c r="A84" s="82" t="s">
        <v>203</v>
      </c>
      <c r="C84" s="123">
        <f>SUM('Livestock Trading Calculations'!B19:B28)</f>
        <v>0</v>
      </c>
      <c r="D84" s="123">
        <f>SUM('Livestock Trading Calculations'!C19:C28)</f>
        <v>0</v>
      </c>
      <c r="E84" s="123">
        <f>SUM('Livestock Trading Calculations'!D19:D28)</f>
        <v>0</v>
      </c>
      <c r="F84" s="123">
        <f>SUM('Livestock Trading Calculations'!E19:E28)</f>
        <v>0</v>
      </c>
      <c r="J84" s="82" t="s">
        <v>209</v>
      </c>
    </row>
    <row r="86" spans="1:10" x14ac:dyDescent="0.3">
      <c r="A86" s="50" t="s">
        <v>213</v>
      </c>
      <c r="B86" s="66"/>
      <c r="C86" s="125"/>
      <c r="D86" s="125"/>
      <c r="E86" s="125"/>
      <c r="F86" s="125"/>
      <c r="G86" s="125"/>
      <c r="H86" s="124"/>
      <c r="I86" s="126"/>
    </row>
    <row r="87" spans="1:10" x14ac:dyDescent="0.3">
      <c r="A87" s="127" t="s">
        <v>214</v>
      </c>
      <c r="B87" s="66"/>
      <c r="C87" s="125"/>
      <c r="D87" s="125"/>
      <c r="E87" s="125"/>
      <c r="F87" s="125"/>
      <c r="G87" s="125"/>
      <c r="H87" s="124"/>
      <c r="I87" s="126"/>
    </row>
    <row r="88" spans="1:10" x14ac:dyDescent="0.3">
      <c r="A88" s="202" t="s">
        <v>333</v>
      </c>
      <c r="B88" s="66"/>
      <c r="C88" s="130" t="str">
        <f>IF(ISERROR(C77/C34),"",C77/C34)</f>
        <v/>
      </c>
      <c r="D88" s="130" t="str">
        <f t="shared" ref="D88:F88" si="8">IF(ISERROR(D77/D34),"",D77/D34)</f>
        <v/>
      </c>
      <c r="E88" s="130" t="str">
        <f t="shared" si="8"/>
        <v/>
      </c>
      <c r="F88" s="130" t="str">
        <f t="shared" si="8"/>
        <v/>
      </c>
      <c r="G88" s="139"/>
      <c r="H88" s="160">
        <f>IF(ISERROR(AVERAGE(C88:F88)),0,AVERAGE(C88:F88))</f>
        <v>0</v>
      </c>
      <c r="I88" s="126"/>
      <c r="J88" s="202" t="s">
        <v>330</v>
      </c>
    </row>
    <row r="89" spans="1:10" x14ac:dyDescent="0.3">
      <c r="A89" s="66" t="s">
        <v>215</v>
      </c>
      <c r="B89" s="66"/>
      <c r="C89" s="129" t="str">
        <f>IF(ISERROR('Data Entry'!B15/'Summary Calculations'!C34),"",'Data Entry'!B15/'Summary Calculations'!C34)</f>
        <v/>
      </c>
      <c r="D89" s="129" t="str">
        <f>IF(ISERROR('Data Entry'!C15/'Summary Calculations'!D34),"",'Data Entry'!C15/'Summary Calculations'!D34)</f>
        <v/>
      </c>
      <c r="E89" s="129" t="str">
        <f>IF(ISERROR('Data Entry'!D15/'Summary Calculations'!E34),"",'Data Entry'!D15/'Summary Calculations'!E34)</f>
        <v/>
      </c>
      <c r="F89" s="129" t="str">
        <f>IF(ISERROR('Data Entry'!E15/'Summary Calculations'!F34),"",'Data Entry'!E15/'Summary Calculations'!F34)</f>
        <v/>
      </c>
      <c r="G89" s="139"/>
      <c r="H89" s="160">
        <f>IF(ISERROR(AVERAGE(C89:F89)),0,AVERAGE(C89:F89))</f>
        <v>0</v>
      </c>
      <c r="I89" s="126"/>
      <c r="J89" s="82" t="s">
        <v>225</v>
      </c>
    </row>
    <row r="90" spans="1:10" x14ac:dyDescent="0.3">
      <c r="A90" s="66" t="s">
        <v>216</v>
      </c>
      <c r="B90" s="66"/>
      <c r="C90" s="130" t="str">
        <f>IF(ISERROR(C78/C34),"",C78/C34)</f>
        <v/>
      </c>
      <c r="D90" s="130" t="str">
        <f t="shared" ref="D90:F90" si="9">IF(ISERROR(D78/D34),"",D78/D34)</f>
        <v/>
      </c>
      <c r="E90" s="130" t="str">
        <f t="shared" si="9"/>
        <v/>
      </c>
      <c r="F90" s="130" t="str">
        <f t="shared" si="9"/>
        <v/>
      </c>
      <c r="G90" s="139"/>
      <c r="H90" s="160">
        <f t="shared" ref="H90:H96" si="10">IF(ISERROR(AVERAGE(C90:F90)),0,AVERAGE(C90:F90))</f>
        <v>0</v>
      </c>
      <c r="I90" s="126"/>
      <c r="J90" s="82" t="s">
        <v>225</v>
      </c>
    </row>
    <row r="91" spans="1:10" x14ac:dyDescent="0.3">
      <c r="A91" s="66" t="s">
        <v>217</v>
      </c>
      <c r="B91" s="66"/>
      <c r="C91" s="129" t="str">
        <f>IF(ISERROR(C81/C34),"",C81/C34)</f>
        <v/>
      </c>
      <c r="D91" s="129" t="str">
        <f t="shared" ref="D91:F91" si="11">IF(ISERROR(D81/D34),"",D81/D34)</f>
        <v/>
      </c>
      <c r="E91" s="129" t="str">
        <f t="shared" si="11"/>
        <v/>
      </c>
      <c r="F91" s="129" t="str">
        <f t="shared" si="11"/>
        <v/>
      </c>
      <c r="G91" s="139"/>
      <c r="H91" s="160">
        <f t="shared" si="10"/>
        <v>0</v>
      </c>
      <c r="I91" s="126"/>
      <c r="J91" s="82" t="s">
        <v>225</v>
      </c>
    </row>
    <row r="92" spans="1:10" x14ac:dyDescent="0.3">
      <c r="A92" s="66" t="s">
        <v>218</v>
      </c>
      <c r="B92" s="66"/>
      <c r="C92" s="129" t="str">
        <f>IF(ISERROR(C82/C34),"",C82/C34)</f>
        <v/>
      </c>
      <c r="D92" s="129" t="str">
        <f t="shared" ref="D92:F92" si="12">IF(ISERROR(D82/D34),"",D82/D34)</f>
        <v/>
      </c>
      <c r="E92" s="129" t="str">
        <f t="shared" si="12"/>
        <v/>
      </c>
      <c r="F92" s="129" t="str">
        <f t="shared" si="12"/>
        <v/>
      </c>
      <c r="G92" s="139"/>
      <c r="H92" s="160">
        <f t="shared" si="10"/>
        <v>0</v>
      </c>
      <c r="I92" s="126"/>
      <c r="J92" s="82" t="s">
        <v>225</v>
      </c>
    </row>
    <row r="93" spans="1:10" x14ac:dyDescent="0.3">
      <c r="A93" s="66" t="s">
        <v>243</v>
      </c>
      <c r="B93" s="66"/>
      <c r="C93" s="130" t="str">
        <f>IF(ISERROR(C77/C70),"",C77/C70)</f>
        <v/>
      </c>
      <c r="D93" s="130" t="str">
        <f t="shared" ref="D93:F93" si="13">IF(ISERROR(D77/D70),"",D77/D70)</f>
        <v/>
      </c>
      <c r="E93" s="130" t="str">
        <f t="shared" si="13"/>
        <v/>
      </c>
      <c r="F93" s="130" t="str">
        <f t="shared" si="13"/>
        <v/>
      </c>
      <c r="G93" s="128"/>
      <c r="H93" s="161">
        <f t="shared" si="10"/>
        <v>0</v>
      </c>
      <c r="I93" s="126"/>
      <c r="J93" s="82" t="s">
        <v>225</v>
      </c>
    </row>
    <row r="94" spans="1:10" x14ac:dyDescent="0.3">
      <c r="A94" s="66" t="s">
        <v>219</v>
      </c>
      <c r="B94" s="66"/>
      <c r="C94" s="130" t="str">
        <f>IF(ISERROR(C80/C70),"",C80/C70)</f>
        <v/>
      </c>
      <c r="D94" s="130" t="str">
        <f t="shared" ref="D94:F94" si="14">IF(ISERROR(D80/D70),"",D80/D70)</f>
        <v/>
      </c>
      <c r="E94" s="130" t="str">
        <f t="shared" si="14"/>
        <v/>
      </c>
      <c r="F94" s="130" t="str">
        <f t="shared" si="14"/>
        <v/>
      </c>
      <c r="G94" s="128"/>
      <c r="H94" s="161">
        <f t="shared" si="10"/>
        <v>0</v>
      </c>
      <c r="I94" s="126"/>
      <c r="J94" s="82" t="s">
        <v>225</v>
      </c>
    </row>
    <row r="95" spans="1:10" x14ac:dyDescent="0.3">
      <c r="A95" s="66" t="s">
        <v>220</v>
      </c>
      <c r="B95" s="66"/>
      <c r="C95" s="130" t="str">
        <f>IF(ISERROR(C93-C94),"",C93-C94)</f>
        <v/>
      </c>
      <c r="D95" s="130" t="str">
        <f t="shared" ref="D95:F95" si="15">IF(ISERROR(D93-D94),"",D93-D94)</f>
        <v/>
      </c>
      <c r="E95" s="130" t="str">
        <f t="shared" si="15"/>
        <v/>
      </c>
      <c r="F95" s="130" t="str">
        <f t="shared" si="15"/>
        <v/>
      </c>
      <c r="G95" s="128"/>
      <c r="H95" s="161">
        <f t="shared" si="10"/>
        <v>0</v>
      </c>
      <c r="I95" s="126"/>
      <c r="J95" s="82" t="s">
        <v>225</v>
      </c>
    </row>
    <row r="96" spans="1:10" x14ac:dyDescent="0.3">
      <c r="A96" s="66" t="s">
        <v>221</v>
      </c>
      <c r="B96" s="66"/>
      <c r="C96" s="131" t="str">
        <f>IF(ISERROR(C82/('Livestock Trading Calculations'!B87+'Livestock Trading Calculations'!B86)),"",C82/('Livestock Trading Calculations'!B87+'Livestock Trading Calculations'!B86))</f>
        <v/>
      </c>
      <c r="D96" s="131" t="str">
        <f>IF(ISERROR(D82/('Livestock Trading Calculations'!C87+'Livestock Trading Calculations'!C86)),"",D82/('Livestock Trading Calculations'!C87+'Livestock Trading Calculations'!C86))</f>
        <v/>
      </c>
      <c r="E96" s="131" t="str">
        <f>IF(ISERROR(E82/('Livestock Trading Calculations'!D87+'Livestock Trading Calculations'!D86)),"",E82/('Livestock Trading Calculations'!D87+'Livestock Trading Calculations'!D86))</f>
        <v/>
      </c>
      <c r="F96" s="131" t="str">
        <f>IF(ISERROR(F82/('Livestock Trading Calculations'!E87+'Livestock Trading Calculations'!E86)),"",F82/('Livestock Trading Calculations'!E87+'Livestock Trading Calculations'!E86))</f>
        <v/>
      </c>
      <c r="G96" s="66"/>
      <c r="H96" s="162">
        <f t="shared" si="10"/>
        <v>0</v>
      </c>
      <c r="I96" s="126"/>
      <c r="J96" s="66" t="s">
        <v>242</v>
      </c>
    </row>
    <row r="97" spans="1:10" x14ac:dyDescent="0.3">
      <c r="A97" s="126"/>
      <c r="B97" s="126"/>
      <c r="C97" s="126"/>
      <c r="D97" s="126"/>
      <c r="E97" s="126"/>
      <c r="F97" s="126"/>
      <c r="G97" s="126"/>
      <c r="H97" s="126"/>
      <c r="I97" s="126"/>
    </row>
    <row r="98" spans="1:10" x14ac:dyDescent="0.3">
      <c r="A98" s="50" t="s">
        <v>226</v>
      </c>
      <c r="B98" s="82"/>
      <c r="C98" s="83"/>
      <c r="D98" s="83"/>
      <c r="E98" s="83"/>
      <c r="F98" s="83"/>
      <c r="G98" s="82"/>
      <c r="H98" s="82"/>
      <c r="I98" s="82"/>
      <c r="J98" s="82"/>
    </row>
    <row r="99" spans="1:10" ht="15" hidden="1" x14ac:dyDescent="0.25">
      <c r="A99" s="82" t="s">
        <v>227</v>
      </c>
      <c r="B99" s="82"/>
      <c r="C99" s="144">
        <v>-0.17026017251464398</v>
      </c>
      <c r="D99" s="144">
        <v>-0.33349043062200956</v>
      </c>
      <c r="E99" s="144">
        <v>-0.41529912994379281</v>
      </c>
      <c r="F99" s="144">
        <v>-0.70281956280103741</v>
      </c>
      <c r="G99" s="132"/>
      <c r="H99" s="144">
        <f>IF(ISERROR(AVERAGE(C99:F99)),"",AVERAGE(C99:F99))</f>
        <v>-0.40546732397037094</v>
      </c>
      <c r="I99" s="82"/>
      <c r="J99" s="82"/>
    </row>
    <row r="100" spans="1:10" x14ac:dyDescent="0.3">
      <c r="A100" s="202" t="s">
        <v>238</v>
      </c>
      <c r="B100" s="202"/>
      <c r="C100" s="293" t="str">
        <f>IF(ISERROR(C70/C34),"",C70/C34)</f>
        <v/>
      </c>
      <c r="D100" s="293" t="str">
        <f t="shared" ref="D100:F100" si="16">IF(ISERROR(D70/D34),"",D70/D34)</f>
        <v/>
      </c>
      <c r="E100" s="293" t="str">
        <f t="shared" si="16"/>
        <v/>
      </c>
      <c r="F100" s="293" t="str">
        <f t="shared" si="16"/>
        <v/>
      </c>
      <c r="G100" s="133"/>
      <c r="H100" s="163" t="str">
        <f t="shared" ref="H100:H106" si="17">IF(ISERROR(AVERAGE(C100:F100)),"",AVERAGE(C100:F100))</f>
        <v/>
      </c>
      <c r="I100" s="82"/>
      <c r="J100" s="82" t="s">
        <v>239</v>
      </c>
    </row>
    <row r="101" spans="1:10" x14ac:dyDescent="0.3">
      <c r="A101" s="202" t="s">
        <v>331</v>
      </c>
      <c r="B101" s="202"/>
      <c r="C101" s="294">
        <f>IF(ISERROR(C71/(SUM('Data Entry'!C28:C31,'Data Entry'!C36)+SUM('Data Entry'!M105:M108,'Data Entry'!M114))),0,C71/(SUM('Data Entry'!C28:C31,'Data Entry'!C36)+SUM('Data Entry'!M105:M108,'Data Entry'!M114)))</f>
        <v>0</v>
      </c>
      <c r="D101" s="294">
        <f>IF(ISERROR(D71/(SUM('Data Entry'!D28:D31,'Data Entry'!D36)+SUM('Data Entry'!N105:N108,'Data Entry'!N114))),0,D71/(SUM('Data Entry'!D28:D31,'Data Entry'!D36)+SUM('Data Entry'!N105:N108,'Data Entry'!N114)))</f>
        <v>0</v>
      </c>
      <c r="E101" s="294">
        <f>IF(ISERROR(E71/(SUM('Data Entry'!E28:E31,'Data Entry'!E36)+SUM('Data Entry'!O105:O108,'Data Entry'!O114))),0,E71/(SUM('Data Entry'!E28:E31,'Data Entry'!E36)+SUM('Data Entry'!O105:O108,'Data Entry'!O114)))</f>
        <v>0</v>
      </c>
      <c r="F101" s="294">
        <f>IF(ISERROR(F71/(SUM('Data Entry'!F28:F31,'Data Entry'!F36)+SUM('Data Entry'!P105:P108,'Data Entry'!P114))),0,F71/(SUM('Data Entry'!F28:F31,'Data Entry'!F36)+SUM('Data Entry'!P105:P108,'Data Entry'!P114)))</f>
        <v>0</v>
      </c>
      <c r="G101" s="133"/>
      <c r="H101" s="163">
        <f t="shared" si="17"/>
        <v>0</v>
      </c>
      <c r="I101" s="82"/>
      <c r="J101" s="82"/>
    </row>
    <row r="102" spans="1:10" x14ac:dyDescent="0.3">
      <c r="A102" s="202" t="s">
        <v>332</v>
      </c>
      <c r="B102" s="202"/>
      <c r="C102" s="293">
        <f>IF(ISERROR(C72/(SUM('Data Entry'!C32:C35)+SUM('Data Entry'!M110:M113))),0,(C72/(SUM('Data Entry'!C32:C35)+SUM('Data Entry'!M110:M113))))</f>
        <v>0</v>
      </c>
      <c r="D102" s="293">
        <f>IF(ISERROR(D72/(SUM('Data Entry'!D32:D35)+SUM('Data Entry'!N110:N113))),0,(D72/(SUM('Data Entry'!D32:D35)+SUM('Data Entry'!N110:N113))))</f>
        <v>0</v>
      </c>
      <c r="E102" s="293">
        <f>IF(ISERROR(E72/(SUM('Data Entry'!E32:E35)+SUM('Data Entry'!O110:O113))),0,(E72/(SUM('Data Entry'!E32:E35)+SUM('Data Entry'!O110:O113))))</f>
        <v>0</v>
      </c>
      <c r="F102" s="293">
        <f>IF(ISERROR(F72/(SUM('Data Entry'!F32:F35)+SUM('Data Entry'!P110:P113))),0,(F72/(SUM('Data Entry'!F32:F35)+SUM('Data Entry'!P110:P113))))</f>
        <v>0</v>
      </c>
      <c r="G102" s="133"/>
      <c r="H102" s="163">
        <f t="shared" si="17"/>
        <v>0</v>
      </c>
      <c r="I102" s="82"/>
      <c r="J102" s="82"/>
    </row>
    <row r="103" spans="1:10" x14ac:dyDescent="0.3">
      <c r="A103" s="202" t="s">
        <v>228</v>
      </c>
      <c r="B103" s="202"/>
      <c r="C103" s="295">
        <f>IF(ISERROR(C100/450),0,C100/450)</f>
        <v>0</v>
      </c>
      <c r="D103" s="295">
        <f t="shared" ref="D103:F103" si="18">IF(ISERROR(D100/450),0,D100/450)</f>
        <v>0</v>
      </c>
      <c r="E103" s="295">
        <f t="shared" si="18"/>
        <v>0</v>
      </c>
      <c r="F103" s="295">
        <f t="shared" si="18"/>
        <v>0</v>
      </c>
      <c r="G103" s="133"/>
      <c r="H103" s="165">
        <f t="shared" si="17"/>
        <v>0</v>
      </c>
      <c r="I103" s="82"/>
      <c r="J103" s="82" t="s">
        <v>241</v>
      </c>
    </row>
    <row r="104" spans="1:10" x14ac:dyDescent="0.3">
      <c r="A104" s="202" t="s">
        <v>229</v>
      </c>
      <c r="B104" s="202"/>
      <c r="C104" s="296">
        <f>C101/450</f>
        <v>0</v>
      </c>
      <c r="D104" s="296">
        <f t="shared" ref="D104:F104" si="19">D101/450</f>
        <v>0</v>
      </c>
      <c r="E104" s="296">
        <f t="shared" si="19"/>
        <v>0</v>
      </c>
      <c r="F104" s="296">
        <f t="shared" si="19"/>
        <v>0</v>
      </c>
      <c r="G104" s="133"/>
      <c r="H104" s="164">
        <f>IF(ISERROR(AVERAGE(C104:F104)),"",AVERAGE(C104:F104))</f>
        <v>0</v>
      </c>
      <c r="I104" s="82"/>
      <c r="J104" s="82"/>
    </row>
    <row r="105" spans="1:10" x14ac:dyDescent="0.3">
      <c r="A105" s="202" t="s">
        <v>230</v>
      </c>
      <c r="B105" s="202"/>
      <c r="C105" s="297">
        <f>C102/450</f>
        <v>0</v>
      </c>
      <c r="D105" s="297">
        <f t="shared" ref="D105:F105" si="20">D102/450</f>
        <v>0</v>
      </c>
      <c r="E105" s="297">
        <f t="shared" si="20"/>
        <v>0</v>
      </c>
      <c r="F105" s="297">
        <f t="shared" si="20"/>
        <v>0</v>
      </c>
      <c r="G105" s="133"/>
      <c r="H105" s="164">
        <f t="shared" si="17"/>
        <v>0</v>
      </c>
      <c r="I105" s="82"/>
      <c r="J105" s="82"/>
    </row>
    <row r="106" spans="1:10" s="300" customFormat="1" x14ac:dyDescent="0.3">
      <c r="A106" s="202" t="s">
        <v>231</v>
      </c>
      <c r="B106" s="202"/>
      <c r="C106" s="298" t="str">
        <f>IF(OR('Data Entry'!$B$45="",'Data Entry'!C30=""),"",IF('Data Entry'!$B$45=1,((C73*'Data Entry'!$B$51)+(C74*'Data Entry'!$B$57))/SUM('Data Entry'!C28:C30),IF('Data Entry'!$B$45=2,((C73*'Data Entry'!$B$51)+(C74*'Data Entry'!$B$57))/SUM('Data Entry'!C29:C30),IF('Data Entry'!$B$45=3,((C73*'Data Entry'!$B$51)+(C74*'Data Entry'!$B$57))/'Data Entry'!C30))))</f>
        <v/>
      </c>
      <c r="D106" s="298" t="str">
        <f>IF(OR('Data Entry'!$B$45="",'Data Entry'!D30=""),"",IF('Data Entry'!$B$45=1,((D73*'Data Entry'!$B$51)+(D74*'Data Entry'!$B$57))/SUM('Data Entry'!D28:D30),IF('Data Entry'!$B$45=2,((D73*'Data Entry'!$B$51)+(D74*'Data Entry'!$B$57))/SUM('Data Entry'!D29:D30),IF('Data Entry'!$B$45=3,((D73*'Data Entry'!$B$51)+(D74*'Data Entry'!$B$57))/'Data Entry'!D30))))</f>
        <v/>
      </c>
      <c r="E106" s="298" t="str">
        <f>IF(OR('Data Entry'!$B$45="",'Data Entry'!E30=""),"",IF('Data Entry'!$B$45=1,((E73*'Data Entry'!$B$51)+(E74*'Data Entry'!$B$57))/SUM('Data Entry'!E28:E30),IF('Data Entry'!$B$45=2,((E73*'Data Entry'!$B$51)+(E74*'Data Entry'!$B$57))/SUM('Data Entry'!E29:E30),IF('Data Entry'!$B$45=3,((E73*'Data Entry'!$B$51)+(E74*'Data Entry'!$B$57))/'Data Entry'!E30))))</f>
        <v/>
      </c>
      <c r="F106" s="298" t="str">
        <f>IF(OR('Data Entry'!$B$45="",'Data Entry'!F30=""),"",IF('Data Entry'!$B$45=1,((F73*'Data Entry'!$B$51)+(F74*'Data Entry'!$B$57))/SUM('Data Entry'!F28:F30),IF('Data Entry'!$B$45=2,((F73*'Data Entry'!$B$51)+(F74*'Data Entry'!$B$57))/SUM('Data Entry'!F29:F30),IF('Data Entry'!$B$45=3,((F73*'Data Entry'!$B$51)+(F74*'Data Entry'!$B$57))/'Data Entry'!F30))))</f>
        <v/>
      </c>
      <c r="G106" s="304"/>
      <c r="H106" s="163" t="str">
        <f t="shared" si="17"/>
        <v/>
      </c>
      <c r="I106" s="299"/>
      <c r="J106" s="202" t="s">
        <v>232</v>
      </c>
    </row>
    <row r="107" spans="1:10" x14ac:dyDescent="0.3">
      <c r="A107" s="82"/>
      <c r="B107" s="82"/>
      <c r="C107" s="134"/>
      <c r="D107" s="134"/>
      <c r="E107" s="134"/>
      <c r="F107" s="134"/>
      <c r="G107" s="133"/>
      <c r="H107" s="135"/>
      <c r="I107" s="82"/>
      <c r="J107" s="82"/>
    </row>
    <row r="108" spans="1:10" x14ac:dyDescent="0.3">
      <c r="A108" s="47" t="s">
        <v>237</v>
      </c>
      <c r="B108" s="82"/>
      <c r="C108" s="135"/>
      <c r="D108" s="135"/>
      <c r="E108" s="135"/>
      <c r="F108" s="135"/>
      <c r="G108" s="136"/>
      <c r="H108" s="135"/>
      <c r="I108" s="82"/>
      <c r="J108" s="82"/>
    </row>
    <row r="109" spans="1:10" x14ac:dyDescent="0.3">
      <c r="A109" s="82" t="s">
        <v>233</v>
      </c>
      <c r="B109" s="82"/>
      <c r="C109" s="129" t="str">
        <f>IF(ISERROR((C79+'Data Entry'!B13)/C34),"",((C79+'Data Entry'!B13)/C34))</f>
        <v/>
      </c>
      <c r="D109" s="129" t="str">
        <f>IF(ISERROR((D79+'Data Entry'!C13)/D34),"",((D79+'Data Entry'!C13)/D34))</f>
        <v/>
      </c>
      <c r="E109" s="129" t="str">
        <f>IF(ISERROR((E79+'Data Entry'!D13)/E34),"",((E79+'Data Entry'!D13)/E34))</f>
        <v/>
      </c>
      <c r="F109" s="129" t="str">
        <f>IF(ISERROR((F79+'Data Entry'!E13)/F34),"",((F79+'Data Entry'!E13)/F34))</f>
        <v/>
      </c>
      <c r="G109" s="133"/>
      <c r="H109" s="160" t="str">
        <f>IF(ISERROR(AVERAGE(C109:F109)),"",AVERAGE(C109:F109))</f>
        <v/>
      </c>
      <c r="I109" s="82"/>
      <c r="J109" s="82" t="s">
        <v>225</v>
      </c>
    </row>
    <row r="110" spans="1:10" x14ac:dyDescent="0.3">
      <c r="A110" s="82" t="s">
        <v>234</v>
      </c>
      <c r="B110" s="82"/>
      <c r="C110" s="130" t="str">
        <f>IF(ISERROR((C79+'Data Entry'!B13)/C70),"",('Data Entry'!B13+C79)/C70)</f>
        <v/>
      </c>
      <c r="D110" s="130" t="str">
        <f>IF(ISERROR((D79+'Data Entry'!C13)/D70),"",('Data Entry'!C13+D79)/D70)</f>
        <v/>
      </c>
      <c r="E110" s="130" t="str">
        <f>IF(ISERROR((E79+'Data Entry'!D13)/E70),"",('Data Entry'!D13+E79)/E70)</f>
        <v/>
      </c>
      <c r="F110" s="130" t="str">
        <f>IF(ISERROR((F79+'Data Entry'!E13)/F70),"",('Data Entry'!E13+F79)/F70)</f>
        <v/>
      </c>
      <c r="G110" s="133"/>
      <c r="H110" s="161" t="str">
        <f t="shared" ref="H110:H112" si="21">IF(ISERROR(AVERAGE(C110:F110)),"",AVERAGE(C110:F110))</f>
        <v/>
      </c>
      <c r="I110" s="82"/>
      <c r="J110" s="82" t="s">
        <v>225</v>
      </c>
    </row>
    <row r="111" spans="1:10" x14ac:dyDescent="0.3">
      <c r="A111" s="82" t="s">
        <v>235</v>
      </c>
      <c r="B111" s="82"/>
      <c r="C111" s="122">
        <f>IF(OR(ISERROR(C83/C73),C83&lt;0),0,C83/C73)</f>
        <v>0</v>
      </c>
      <c r="D111" s="122">
        <f t="shared" ref="D111:F111" si="22">IF(OR(ISERROR(D83/D73),D83&lt;0),0,D83/D73)</f>
        <v>0</v>
      </c>
      <c r="E111" s="122">
        <f t="shared" si="22"/>
        <v>0</v>
      </c>
      <c r="F111" s="122">
        <f t="shared" si="22"/>
        <v>0</v>
      </c>
      <c r="G111" s="133"/>
      <c r="H111" s="160">
        <f t="shared" si="21"/>
        <v>0</v>
      </c>
      <c r="I111" s="82"/>
      <c r="J111" s="82" t="s">
        <v>225</v>
      </c>
    </row>
    <row r="112" spans="1:10" x14ac:dyDescent="0.3">
      <c r="A112" s="82" t="s">
        <v>236</v>
      </c>
      <c r="B112" s="82"/>
      <c r="C112" s="137">
        <f>IF(ISERROR((C66-C67)/C68),0,(C66-C67)/C68)</f>
        <v>0</v>
      </c>
      <c r="D112" s="137">
        <f t="shared" ref="D112:F112" si="23">IF(ISERROR((D66-D67)/D68),0,(D66-D67)/D68)</f>
        <v>0</v>
      </c>
      <c r="E112" s="137">
        <f t="shared" si="23"/>
        <v>0</v>
      </c>
      <c r="F112" s="137">
        <f t="shared" si="23"/>
        <v>0</v>
      </c>
      <c r="G112" s="133"/>
      <c r="H112" s="166">
        <f t="shared" si="21"/>
        <v>0</v>
      </c>
      <c r="I112" s="82"/>
      <c r="J112" s="82" t="s">
        <v>225</v>
      </c>
    </row>
    <row r="114" spans="1:1" x14ac:dyDescent="0.3">
      <c r="A114" s="229"/>
    </row>
  </sheetData>
  <sheetProtection password="E3C4" sheet="1" objects="1" scenarios="1"/>
  <pageMargins left="0.7" right="0.7" top="0.75" bottom="0.75" header="0.3" footer="0.3"/>
  <pageSetup paperSize="9" orientation="portrait" r:id="rId1"/>
  <ignoredErrors>
    <ignoredError sqref="H4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F29" sqref="F29"/>
    </sheetView>
  </sheetViews>
  <sheetFormatPr defaultColWidth="15.6640625" defaultRowHeight="14.4" x14ac:dyDescent="0.3"/>
  <cols>
    <col min="1" max="1" width="30.6640625" style="77" bestFit="1" customWidth="1"/>
    <col min="2" max="3" width="15.6640625" style="77"/>
    <col min="4" max="4" width="25.88671875" style="77" bestFit="1" customWidth="1"/>
    <col min="5" max="16384" width="15.6640625" style="77"/>
  </cols>
  <sheetData>
    <row r="1" spans="1:10" ht="15" x14ac:dyDescent="0.25">
      <c r="A1" s="76" t="s">
        <v>244</v>
      </c>
    </row>
    <row r="3" spans="1:10" ht="15" x14ac:dyDescent="0.25">
      <c r="H3" s="145"/>
    </row>
    <row r="4" spans="1:10" s="78" customFormat="1" ht="15.75" thickBot="1" x14ac:dyDescent="0.3">
      <c r="E4" s="81"/>
      <c r="F4" s="81"/>
      <c r="G4" s="81"/>
      <c r="H4" s="146"/>
      <c r="J4" s="147"/>
    </row>
    <row r="6" spans="1:10" ht="15" x14ac:dyDescent="0.25">
      <c r="A6" s="148" t="s">
        <v>245</v>
      </c>
      <c r="B6" s="76" t="str">
        <f>IF('Data Entry'!B6="","",YEAR('Data Entry'!E4)&amp;"-"&amp;YEAR('Data Entry'!B4))</f>
        <v/>
      </c>
      <c r="E6" s="4"/>
      <c r="F6" s="4"/>
    </row>
    <row r="7" spans="1:10" ht="15" x14ac:dyDescent="0.25">
      <c r="D7" s="4"/>
      <c r="E7" s="4"/>
      <c r="F7" s="4"/>
    </row>
    <row r="8" spans="1:10" ht="15" x14ac:dyDescent="0.25">
      <c r="A8" s="47" t="s">
        <v>246</v>
      </c>
      <c r="B8" s="82"/>
      <c r="C8" s="82"/>
      <c r="D8" s="82"/>
      <c r="E8" s="82"/>
      <c r="F8" s="4"/>
    </row>
    <row r="9" spans="1:10" ht="15" x14ac:dyDescent="0.25">
      <c r="A9" s="82" t="s">
        <v>220</v>
      </c>
      <c r="B9" s="150">
        <f>'Summary Calculations'!H95</f>
        <v>0</v>
      </c>
      <c r="C9" s="82"/>
      <c r="D9" s="82"/>
      <c r="E9" s="82"/>
      <c r="F9" s="4"/>
    </row>
    <row r="10" spans="1:10" ht="15" x14ac:dyDescent="0.25">
      <c r="A10" s="66" t="s">
        <v>221</v>
      </c>
      <c r="B10" s="151">
        <f>'Summary Calculations'!H96</f>
        <v>0</v>
      </c>
      <c r="C10" s="82"/>
      <c r="D10" s="82"/>
      <c r="E10" s="82"/>
      <c r="F10" s="4"/>
    </row>
    <row r="11" spans="1:10" ht="15" x14ac:dyDescent="0.25">
      <c r="D11" s="4"/>
      <c r="E11" s="4"/>
      <c r="F11" s="4"/>
    </row>
    <row r="12" spans="1:10" ht="15" x14ac:dyDescent="0.25">
      <c r="A12" s="47" t="s">
        <v>214</v>
      </c>
      <c r="B12" s="82"/>
      <c r="C12" s="82"/>
      <c r="D12" s="47" t="s">
        <v>247</v>
      </c>
      <c r="E12" s="82"/>
    </row>
    <row r="13" spans="1:10" ht="15" x14ac:dyDescent="0.25">
      <c r="A13" s="202" t="s">
        <v>333</v>
      </c>
      <c r="B13" s="167">
        <f>'Summary Calculations'!H88</f>
        <v>0</v>
      </c>
      <c r="C13" s="82"/>
      <c r="D13" s="82" t="s">
        <v>248</v>
      </c>
      <c r="E13" s="169">
        <f>'Summary Calculations'!H34</f>
        <v>0</v>
      </c>
    </row>
    <row r="14" spans="1:10" ht="15" x14ac:dyDescent="0.25">
      <c r="A14" s="82" t="s">
        <v>215</v>
      </c>
      <c r="B14" s="167">
        <f>'Summary Calculations'!H89</f>
        <v>0</v>
      </c>
      <c r="C14" s="82"/>
      <c r="D14" s="82" t="s">
        <v>249</v>
      </c>
      <c r="E14" s="172">
        <f>'Summary Calculations'!H43</f>
        <v>0</v>
      </c>
    </row>
    <row r="15" spans="1:10" ht="15" x14ac:dyDescent="0.25">
      <c r="A15" s="82" t="s">
        <v>216</v>
      </c>
      <c r="B15" s="167">
        <f>'Summary Calculations'!H90</f>
        <v>0</v>
      </c>
      <c r="C15" s="82"/>
      <c r="D15" s="82" t="s">
        <v>250</v>
      </c>
      <c r="E15" s="172">
        <f>'Summary Calculations'!H45</f>
        <v>0</v>
      </c>
    </row>
    <row r="16" spans="1:10" ht="15" x14ac:dyDescent="0.25">
      <c r="A16" s="82" t="s">
        <v>217</v>
      </c>
      <c r="B16" s="167">
        <f>'Summary Calculations'!H91</f>
        <v>0</v>
      </c>
      <c r="C16" s="82"/>
      <c r="D16" s="82" t="s">
        <v>164</v>
      </c>
      <c r="E16" s="172">
        <f>'Summary Calculations'!H48</f>
        <v>0</v>
      </c>
    </row>
    <row r="17" spans="1:5" ht="15" x14ac:dyDescent="0.25">
      <c r="A17" s="82" t="s">
        <v>218</v>
      </c>
      <c r="B17" s="167">
        <f>'Summary Calculations'!H92</f>
        <v>0</v>
      </c>
      <c r="C17" s="82"/>
    </row>
    <row r="18" spans="1:5" ht="15" x14ac:dyDescent="0.25">
      <c r="D18" s="47" t="s">
        <v>252</v>
      </c>
      <c r="E18" s="82"/>
    </row>
    <row r="19" spans="1:5" ht="15" x14ac:dyDescent="0.25">
      <c r="A19" s="82" t="s">
        <v>251</v>
      </c>
      <c r="B19" s="168">
        <f>'Summary Calculations'!H93</f>
        <v>0</v>
      </c>
      <c r="C19" s="82"/>
      <c r="D19" s="67" t="s">
        <v>254</v>
      </c>
      <c r="E19" s="173">
        <f>'Summary Calculations'!H51</f>
        <v>0</v>
      </c>
    </row>
    <row r="20" spans="1:5" ht="15" x14ac:dyDescent="0.25">
      <c r="A20" s="82" t="s">
        <v>253</v>
      </c>
      <c r="B20" s="168">
        <f>'Summary Calculations'!H94</f>
        <v>0</v>
      </c>
      <c r="C20" s="82"/>
      <c r="D20" s="67" t="s">
        <v>255</v>
      </c>
      <c r="E20" s="173">
        <f>'Summary Calculations'!H52</f>
        <v>0</v>
      </c>
    </row>
    <row r="21" spans="1:5" ht="15" x14ac:dyDescent="0.25">
      <c r="A21" s="82"/>
      <c r="B21" s="82"/>
      <c r="C21" s="82"/>
      <c r="D21" s="67" t="s">
        <v>256</v>
      </c>
      <c r="E21" s="173">
        <f>'Summary Calculations'!H53</f>
        <v>0</v>
      </c>
    </row>
    <row r="22" spans="1:5" ht="15" x14ac:dyDescent="0.25">
      <c r="A22" s="82" t="s">
        <v>257</v>
      </c>
      <c r="B22" s="169" t="str">
        <f>'Summary Calculations'!H100</f>
        <v/>
      </c>
      <c r="C22" s="82"/>
      <c r="D22" s="67" t="s">
        <v>258</v>
      </c>
      <c r="E22" s="173">
        <f>'Summary Calculations'!H54</f>
        <v>0</v>
      </c>
    </row>
    <row r="23" spans="1:5" ht="15" x14ac:dyDescent="0.25">
      <c r="A23" s="82" t="s">
        <v>259</v>
      </c>
      <c r="B23" s="169">
        <f>'Summary Calculations'!H101</f>
        <v>0</v>
      </c>
      <c r="C23" s="82"/>
      <c r="D23" s="67" t="s">
        <v>45</v>
      </c>
      <c r="E23" s="173">
        <f>'Summary Calculations'!H55</f>
        <v>0</v>
      </c>
    </row>
    <row r="24" spans="1:5" ht="15" x14ac:dyDescent="0.25">
      <c r="A24" s="82" t="s">
        <v>260</v>
      </c>
      <c r="B24" s="169">
        <f>'Summary Calculations'!H102</f>
        <v>0</v>
      </c>
      <c r="C24" s="82"/>
      <c r="D24" s="67" t="s">
        <v>261</v>
      </c>
      <c r="E24" s="173">
        <f>'Summary Calculations'!H56</f>
        <v>0</v>
      </c>
    </row>
    <row r="25" spans="1:5" ht="15" x14ac:dyDescent="0.25">
      <c r="A25" s="82" t="s">
        <v>262</v>
      </c>
      <c r="B25" s="170">
        <f>'Summary Calculations'!H103</f>
        <v>0</v>
      </c>
      <c r="C25" s="82"/>
      <c r="D25" s="67" t="s">
        <v>263</v>
      </c>
      <c r="E25" s="173">
        <f>'Summary Calculations'!H57</f>
        <v>0</v>
      </c>
    </row>
    <row r="26" spans="1:5" ht="15" x14ac:dyDescent="0.25">
      <c r="A26" s="82" t="s">
        <v>264</v>
      </c>
      <c r="B26" s="170">
        <f>'Summary Calculations'!H104</f>
        <v>0</v>
      </c>
      <c r="C26" s="82"/>
      <c r="D26" s="67" t="s">
        <v>265</v>
      </c>
      <c r="E26" s="173">
        <f>'Summary Calculations'!H58</f>
        <v>0</v>
      </c>
    </row>
    <row r="27" spans="1:5" ht="15" x14ac:dyDescent="0.25">
      <c r="A27" s="82" t="s">
        <v>266</v>
      </c>
      <c r="B27" s="170">
        <f>'Summary Calculations'!H105</f>
        <v>0</v>
      </c>
      <c r="C27" s="82"/>
      <c r="D27" s="67" t="s">
        <v>267</v>
      </c>
      <c r="E27" s="173">
        <f>'Summary Calculations'!H59</f>
        <v>0</v>
      </c>
    </row>
    <row r="28" spans="1:5" ht="15" x14ac:dyDescent="0.25">
      <c r="A28" s="82" t="s">
        <v>268</v>
      </c>
      <c r="B28" s="169" t="str">
        <f>'Summary Calculations'!H106</f>
        <v/>
      </c>
      <c r="C28" s="82"/>
      <c r="D28" s="67" t="s">
        <v>47</v>
      </c>
      <c r="E28" s="173">
        <f>'Summary Calculations'!H60</f>
        <v>0</v>
      </c>
    </row>
    <row r="29" spans="1:5" ht="15" x14ac:dyDescent="0.25">
      <c r="C29" s="82"/>
    </row>
    <row r="30" spans="1:5" ht="15" x14ac:dyDescent="0.25">
      <c r="A30" s="47" t="s">
        <v>269</v>
      </c>
      <c r="B30" s="82"/>
    </row>
    <row r="31" spans="1:5" ht="15" x14ac:dyDescent="0.25">
      <c r="A31" s="82" t="s">
        <v>233</v>
      </c>
      <c r="B31" s="167" t="str">
        <f>'Summary Calculations'!H109</f>
        <v/>
      </c>
    </row>
    <row r="32" spans="1:5" x14ac:dyDescent="0.3">
      <c r="A32" s="82" t="s">
        <v>270</v>
      </c>
      <c r="B32" s="171" t="str">
        <f>'Summary Calculations'!H110</f>
        <v/>
      </c>
    </row>
    <row r="33" spans="1:2" x14ac:dyDescent="0.3">
      <c r="A33" s="82" t="s">
        <v>271</v>
      </c>
      <c r="B33" s="167">
        <f>'Summary Calculations'!H111</f>
        <v>0</v>
      </c>
    </row>
    <row r="34" spans="1:2" x14ac:dyDescent="0.3">
      <c r="A34" s="82" t="s">
        <v>272</v>
      </c>
      <c r="B34" s="172">
        <f>'Summary Calculations'!H112</f>
        <v>0</v>
      </c>
    </row>
    <row r="36" spans="1:2" x14ac:dyDescent="0.3">
      <c r="A36" s="50" t="s">
        <v>273</v>
      </c>
      <c r="B36" s="82"/>
    </row>
  </sheetData>
  <sheetProtection password="E3C4" sheet="1" objects="1" scenarios="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44:M44"/>
  <sheetViews>
    <sheetView zoomScale="85" zoomScaleNormal="85" workbookViewId="0">
      <selection activeCell="X16" sqref="X16"/>
    </sheetView>
  </sheetViews>
  <sheetFormatPr defaultColWidth="9.109375" defaultRowHeight="14.4" x14ac:dyDescent="0.3"/>
  <cols>
    <col min="1" max="11" width="9.109375" style="77"/>
    <col min="12" max="12" width="9.109375" style="244"/>
    <col min="13" max="16384" width="9.109375" style="77"/>
  </cols>
  <sheetData>
    <row r="44" spans="13:13" x14ac:dyDescent="0.3">
      <c r="M44" s="244" t="s">
        <v>336</v>
      </c>
    </row>
  </sheetData>
  <sheetProtection password="E3C4"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Licence</vt:lpstr>
      <vt:lpstr>Notes</vt:lpstr>
      <vt:lpstr>Navigation</vt:lpstr>
      <vt:lpstr>Data Entry</vt:lpstr>
      <vt:lpstr>Calculators</vt:lpstr>
      <vt:lpstr>Livestock Trading Calculations</vt:lpstr>
      <vt:lpstr>Summary Calculations</vt:lpstr>
      <vt:lpstr>Summary Results</vt:lpstr>
      <vt:lpstr>Key Performance Indicators</vt:lpstr>
      <vt:lpstr>Lookups</vt:lpstr>
    </vt:vector>
  </TitlesOfParts>
  <Company>DERM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MORAVEK Timothy</dc:creator>
  <cp:lastModifiedBy>Felicity McIntosh</cp:lastModifiedBy>
  <dcterms:created xsi:type="dcterms:W3CDTF">2015-01-16T01:12:45Z</dcterms:created>
  <dcterms:modified xsi:type="dcterms:W3CDTF">2015-09-29T01:23:24Z</dcterms:modified>
</cp:coreProperties>
</file>