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oger\Enquiries\spreadsheets\Grazier Dry Season Decision Support Tools Series\1 Agist\"/>
    </mc:Choice>
  </mc:AlternateContent>
  <bookViews>
    <workbookView xWindow="0" yWindow="0" windowWidth="28800" windowHeight="12300"/>
  </bookViews>
  <sheets>
    <sheet name="Buying agistment" sheetId="1" r:id="rId1"/>
  </sheets>
  <definedNames>
    <definedName name="_xlnm.Print_Area" localSheetId="0">'Buying agistment'!$B$1:$G$44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 l="1"/>
  <c r="D53" i="1" s="1"/>
  <c r="D57" i="1" l="1"/>
  <c r="D58" i="1" s="1"/>
  <c r="D3" i="1"/>
  <c r="D6" i="1"/>
  <c r="C50" i="1" l="1"/>
  <c r="C53" i="1" s="1"/>
  <c r="C57" i="1" l="1"/>
  <c r="C58" i="1" s="1"/>
  <c r="F3" i="1" l="1"/>
  <c r="D44" i="1" l="1"/>
  <c r="E42" i="1"/>
  <c r="C35" i="1" l="1"/>
  <c r="C34" i="1"/>
  <c r="C33" i="1"/>
  <c r="C32" i="1"/>
  <c r="D35" i="1"/>
  <c r="B35" i="1"/>
  <c r="D34" i="1"/>
  <c r="B34" i="1"/>
  <c r="D33" i="1"/>
  <c r="B33" i="1"/>
  <c r="D32" i="1"/>
  <c r="B32" i="1"/>
  <c r="C29" i="1"/>
  <c r="F29" i="1" s="1"/>
  <c r="B29" i="1"/>
  <c r="C28" i="1"/>
  <c r="F28" i="1" s="1"/>
  <c r="B28" i="1"/>
  <c r="C27" i="1"/>
  <c r="F27" i="1" s="1"/>
  <c r="B27" i="1"/>
  <c r="C26" i="1"/>
  <c r="F26" i="1" s="1"/>
  <c r="B26" i="1"/>
  <c r="F22" i="1"/>
  <c r="F21" i="1"/>
  <c r="F20" i="1"/>
  <c r="F19" i="1"/>
  <c r="F18" i="1"/>
  <c r="F16" i="1"/>
  <c r="F15" i="1"/>
  <c r="C10" i="1"/>
  <c r="C12" i="1" s="1"/>
  <c r="F12" i="1" s="1"/>
  <c r="F9" i="1"/>
  <c r="F8" i="1"/>
  <c r="F7" i="1"/>
  <c r="F6" i="1"/>
  <c r="E3" i="1"/>
  <c r="F35" i="1" l="1"/>
  <c r="C13" i="1"/>
  <c r="F13" i="1" s="1"/>
  <c r="F10" i="1"/>
  <c r="F33" i="1"/>
  <c r="F34" i="1"/>
  <c r="F32" i="1"/>
  <c r="F30" i="1"/>
  <c r="F14" i="1"/>
  <c r="C17" i="1"/>
  <c r="F17" i="1" s="1"/>
  <c r="F23" i="1" l="1"/>
  <c r="F37" i="1" s="1"/>
  <c r="F36" i="1"/>
  <c r="F38" i="1" l="1"/>
  <c r="F39" i="1" s="1"/>
  <c r="E39" i="1" s="1"/>
</calcChain>
</file>

<file path=xl/comments1.xml><?xml version="1.0" encoding="utf-8"?>
<comments xmlns="http://schemas.openxmlformats.org/spreadsheetml/2006/main">
  <authors>
    <author>SNEATH Roger</author>
  </authors>
  <commentList>
    <comment ref="D46" authorId="0" shapeId="0">
      <text>
        <r>
          <rPr>
            <sz val="11"/>
            <color indexed="81"/>
            <rFont val="Tahoma"/>
            <family val="2"/>
          </rPr>
          <t>This table is used to estimate the net stock value and liveweight price for if the stock were sold at the start of the potential agistment period and again to estimate net stock value and liveweight price for if the stock are sold at the end of the agistment period.</t>
        </r>
      </text>
    </comment>
  </commentList>
</comments>
</file>

<file path=xl/sharedStrings.xml><?xml version="1.0" encoding="utf-8"?>
<sst xmlns="http://schemas.openxmlformats.org/spreadsheetml/2006/main" count="82" uniqueCount="77">
  <si>
    <t>Agistment Calculator</t>
  </si>
  <si>
    <t>Blue figures are data entry</t>
  </si>
  <si>
    <t>Start date</t>
  </si>
  <si>
    <t>End date</t>
  </si>
  <si>
    <t>Months</t>
  </si>
  <si>
    <t>Weeks</t>
  </si>
  <si>
    <t>Days</t>
  </si>
  <si>
    <t>The data provided here is an example only and should be revised to reflect your particular situation.</t>
  </si>
  <si>
    <t xml:space="preserve">The State of Queensland accepts no responsibility for decisions or actions  </t>
  </si>
  <si>
    <t xml:space="preserve">taken as a result of any data, information, statement or advice, expressed or </t>
  </si>
  <si>
    <t>Agistment costs</t>
  </si>
  <si>
    <t>No.</t>
  </si>
  <si>
    <t>Total $</t>
  </si>
  <si>
    <t xml:space="preserve">implied, contained in, or derived from these spreadsheets. </t>
  </si>
  <si>
    <t>Steers</t>
  </si>
  <si>
    <t>other</t>
  </si>
  <si>
    <t>What to agist</t>
  </si>
  <si>
    <t xml:space="preserve">Consider what performance you want from the cattle that are to be agisted. </t>
  </si>
  <si>
    <t>Also consider the cost of keeping those cattle at home or selling down.</t>
  </si>
  <si>
    <t>no hd</t>
  </si>
  <si>
    <t>$/head</t>
  </si>
  <si>
    <t>Dry - non breeding cattle particularly steers present the least problems when agisted.</t>
  </si>
  <si>
    <t>Freight there</t>
  </si>
  <si>
    <t>The Country</t>
  </si>
  <si>
    <t>Freight out</t>
  </si>
  <si>
    <t>The person who owns the country is as important if not more important than the type of country.</t>
  </si>
  <si>
    <t>Interest (on start value)</t>
  </si>
  <si>
    <t xml:space="preserve">Consider the tick and disease status of the country to be agisted.  </t>
  </si>
  <si>
    <t>Travel - personal</t>
  </si>
  <si>
    <t>Moving from ticky to tick-free or vice versa can cause problems.</t>
  </si>
  <si>
    <t>Labour / mustering…</t>
  </si>
  <si>
    <t>How secure is the paddock and are you sharing the paddock with someone else.</t>
  </si>
  <si>
    <t>Drench</t>
  </si>
  <si>
    <t>Health treatments</t>
  </si>
  <si>
    <t>Cost</t>
  </si>
  <si>
    <t>Supplements</t>
  </si>
  <si>
    <t>A good rule of thumb is that the real cost of agistment is often double the cost per head.</t>
  </si>
  <si>
    <t>Vet costs</t>
  </si>
  <si>
    <t>It is important to allow for the change in value of the animal while it is on agistment</t>
  </si>
  <si>
    <t>Other</t>
  </si>
  <si>
    <t xml:space="preserve"> as well as extra costs such as transport, losses and travel.</t>
  </si>
  <si>
    <t>Total costs</t>
  </si>
  <si>
    <t>Contract</t>
  </si>
  <si>
    <t>It is highly recommended to sign a contract with the owner of the country.  This contract should</t>
  </si>
  <si>
    <t>Stock value at start</t>
  </si>
  <si>
    <t>kg live</t>
  </si>
  <si>
    <t xml:space="preserve"> $/kg</t>
  </si>
  <si>
    <t>Expected daily gain (kg)</t>
  </si>
  <si>
    <t>clearly set out responsibilities of both parties as well as any reviews of charges</t>
  </si>
  <si>
    <t>or period of the agistment.</t>
  </si>
  <si>
    <t xml:space="preserve">Further information can be found on state department web sites </t>
  </si>
  <si>
    <t>start value</t>
  </si>
  <si>
    <t>Stock value at end</t>
  </si>
  <si>
    <t>minus the agistment costs of</t>
  </si>
  <si>
    <t>end value after agistment</t>
  </si>
  <si>
    <t>Losses %</t>
  </si>
  <si>
    <t>Sale price</t>
  </si>
  <si>
    <t>$/kg live</t>
  </si>
  <si>
    <t>$/kg HSCW</t>
  </si>
  <si>
    <t>Dressing %</t>
  </si>
  <si>
    <t>Final value</t>
  </si>
  <si>
    <t>Sheet is protected. To edit, click review, unprotect. Protect again when done editing. No need for password.</t>
  </si>
  <si>
    <t>$/head/week</t>
  </si>
  <si>
    <t>Sale price ($/kg live)</t>
  </si>
  <si>
    <t>Start gross value ($/hd)</t>
  </si>
  <si>
    <t>Transport ($/hd)</t>
  </si>
  <si>
    <t>Commission rate (%)</t>
  </si>
  <si>
    <t>Commission ($/hd)</t>
  </si>
  <si>
    <t>Levy ($/hd)</t>
  </si>
  <si>
    <t>Other selling costs ($/hd)</t>
  </si>
  <si>
    <t>Start net value ($/hd)</t>
  </si>
  <si>
    <t>Start net price ($/kg live)</t>
  </si>
  <si>
    <t>Treatment / other costs ($/hd)</t>
  </si>
  <si>
    <t>Start weight</t>
  </si>
  <si>
    <t>End weight</t>
  </si>
  <si>
    <t>Live weight (kg)</t>
  </si>
  <si>
    <t>Estimating net stock value ($/kg liveweight)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</si>
</sst>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3" formatCode="_-* #,##0.00_-;\-* #,##0.00_-;_-* &quot;-&quot;??_-;_-@_-"/>
    <numFmt numFmtId="164" formatCode="0.0"/>
    <numFmt numFmtId="165" formatCode="_-* #,##0_-;\-* #,##0_-;_-* &quot;-&quot;??_-;_-@_-"/>
    <numFmt numFmtId="166" formatCode="#,##0_ ;\-#,##0\ "/>
    <numFmt numFmtId="167" formatCode="#,##0_ ;[Red]\-#,##0\ "/>
    <numFmt numFmtId="168" formatCode="#,##0.00_ ;[Red]\-#,##0.00\ "/>
    <numFmt numFmtId="169" formatCode="&quot;$&quot;#,##0.00"/>
    <numFmt numFmtId="170" formatCode="0.0%"/>
  </numFmts>
  <fonts count="23" x14ac:knownFonts="1">
    <font>
      <sz val="11"/>
      <color theme="1"/>
      <name val="Calibri"/>
      <family val="2"/>
      <scheme val="minor"/>
    </font>
    <font>
      <sz val="11"/>
      <color theme="1"/>
      <name val="Calibri"/>
      <family val="2"/>
      <scheme val="minor"/>
    </font>
    <font>
      <b/>
      <sz val="16"/>
      <name val="Arial"/>
      <family val="2"/>
    </font>
    <font>
      <sz val="12"/>
      <name val="Arial"/>
      <family val="2"/>
    </font>
    <font>
      <sz val="11"/>
      <color indexed="12"/>
      <name val="Arial"/>
      <family val="2"/>
    </font>
    <font>
      <sz val="10"/>
      <name val="Calibri"/>
      <family val="2"/>
    </font>
    <font>
      <sz val="12"/>
      <color rgb="FF0000FF"/>
      <name val="Arial"/>
      <family val="2"/>
    </font>
    <font>
      <sz val="10"/>
      <color indexed="8"/>
      <name val="Calibri"/>
      <family val="2"/>
    </font>
    <font>
      <b/>
      <sz val="12"/>
      <name val="Arial"/>
      <family val="2"/>
    </font>
    <font>
      <sz val="12"/>
      <color indexed="12"/>
      <name val="Arial"/>
      <family val="2"/>
    </font>
    <font>
      <sz val="10"/>
      <name val="Arial"/>
      <family val="2"/>
    </font>
    <font>
      <sz val="12"/>
      <color rgb="FFFF0000"/>
      <name val="Arial"/>
      <family val="2"/>
    </font>
    <font>
      <sz val="11"/>
      <name val="Arial"/>
      <family val="2"/>
    </font>
    <font>
      <b/>
      <sz val="12"/>
      <color indexed="12"/>
      <name val="Arial"/>
      <family val="2"/>
    </font>
    <font>
      <sz val="12"/>
      <color theme="1"/>
      <name val="Calibri"/>
      <family val="2"/>
      <scheme val="minor"/>
    </font>
    <font>
      <sz val="12"/>
      <color theme="1"/>
      <name val="Arial"/>
      <family val="2"/>
    </font>
    <font>
      <b/>
      <sz val="12"/>
      <name val="Calibri"/>
      <family val="2"/>
    </font>
    <font>
      <sz val="12"/>
      <name val="Calibri"/>
      <family val="2"/>
    </font>
    <font>
      <sz val="12"/>
      <name val="Calibri"/>
      <family val="2"/>
      <scheme val="minor"/>
    </font>
    <font>
      <b/>
      <sz val="12"/>
      <color theme="1"/>
      <name val="Calibri"/>
      <family val="2"/>
      <scheme val="minor"/>
    </font>
    <font>
      <sz val="11"/>
      <color theme="1"/>
      <name val="Calibri"/>
      <family val="2"/>
    </font>
    <font>
      <sz val="11"/>
      <color indexed="81"/>
      <name val="Tahoma"/>
      <family val="2"/>
    </font>
    <font>
      <b/>
      <sz val="12"/>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0" fillId="0" borderId="0" xfId="0" applyProtection="1">
      <protection locked="0"/>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Protection="1"/>
    <xf numFmtId="0" fontId="0" fillId="0" borderId="0" xfId="0" applyBorder="1" applyProtection="1">
      <protection locked="0"/>
    </xf>
    <xf numFmtId="0" fontId="3" fillId="0" borderId="1" xfId="0" applyFont="1" applyBorder="1" applyAlignment="1" applyProtection="1">
      <alignment horizontal="right"/>
    </xf>
    <xf numFmtId="0" fontId="3" fillId="0" borderId="2" xfId="0" applyFont="1" applyBorder="1" applyAlignment="1" applyProtection="1">
      <alignment horizontal="center"/>
    </xf>
    <xf numFmtId="0" fontId="3" fillId="0" borderId="3" xfId="0" applyFont="1" applyBorder="1" applyAlignment="1" applyProtection="1">
      <alignment horizontal="left"/>
    </xf>
    <xf numFmtId="0" fontId="5" fillId="2" borderId="4" xfId="0" applyFont="1" applyFill="1" applyBorder="1" applyProtection="1"/>
    <xf numFmtId="15" fontId="6" fillId="0" borderId="5" xfId="0" applyNumberFormat="1" applyFont="1" applyBorder="1" applyProtection="1">
      <protection locked="0"/>
    </xf>
    <xf numFmtId="164" fontId="3" fillId="0" borderId="6" xfId="0" applyNumberFormat="1" applyFont="1" applyBorder="1" applyAlignment="1" applyProtection="1">
      <alignment horizontal="center"/>
    </xf>
    <xf numFmtId="1" fontId="3" fillId="0" borderId="7" xfId="0" applyNumberFormat="1" applyFont="1" applyBorder="1" applyAlignment="1" applyProtection="1">
      <alignment horizontal="left"/>
    </xf>
    <xf numFmtId="0" fontId="7" fillId="3" borderId="8" xfId="0" applyFont="1" applyFill="1" applyBorder="1" applyProtection="1"/>
    <xf numFmtId="0" fontId="7" fillId="3" borderId="9" xfId="0" applyFont="1" applyFill="1" applyBorder="1" applyProtection="1"/>
    <xf numFmtId="0" fontId="8" fillId="0" borderId="10" xfId="0" applyFont="1" applyBorder="1" applyProtection="1"/>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7" fillId="3" borderId="13" xfId="0" applyFont="1" applyFill="1" applyBorder="1" applyProtection="1"/>
    <xf numFmtId="0" fontId="6" fillId="0" borderId="14" xfId="0" applyFont="1" applyBorder="1" applyProtection="1">
      <protection locked="0"/>
    </xf>
    <xf numFmtId="0" fontId="9" fillId="0" borderId="0" xfId="0" applyFont="1" applyBorder="1" applyAlignment="1" applyProtection="1">
      <alignment horizontal="center"/>
      <protection locked="0"/>
    </xf>
    <xf numFmtId="2" fontId="9" fillId="0" borderId="0" xfId="0" applyNumberFormat="1" applyFont="1" applyBorder="1" applyAlignment="1" applyProtection="1">
      <alignment horizontal="center"/>
      <protection locked="0"/>
    </xf>
    <xf numFmtId="165" fontId="11" fillId="0" borderId="15" xfId="1" applyNumberFormat="1" applyFont="1" applyBorder="1" applyAlignment="1" applyProtection="1">
      <alignment horizontal="center"/>
    </xf>
    <xf numFmtId="1" fontId="3" fillId="0" borderId="0" xfId="0" applyNumberFormat="1" applyFont="1" applyBorder="1" applyAlignment="1" applyProtection="1">
      <alignment horizontal="center"/>
    </xf>
    <xf numFmtId="0" fontId="9" fillId="0" borderId="6" xfId="0" applyFont="1" applyBorder="1" applyAlignment="1" applyProtection="1">
      <alignment horizontal="center"/>
      <protection locked="0"/>
    </xf>
    <xf numFmtId="165" fontId="11" fillId="0" borderId="7" xfId="1" applyNumberFormat="1" applyFont="1" applyBorder="1" applyAlignment="1" applyProtection="1">
      <alignment horizontal="center"/>
    </xf>
    <xf numFmtId="0" fontId="3" fillId="0" borderId="14" xfId="0" applyFont="1" applyBorder="1" applyProtection="1">
      <protection locked="0"/>
    </xf>
    <xf numFmtId="0" fontId="3" fillId="0" borderId="0" xfId="0" applyFont="1" applyBorder="1" applyAlignment="1" applyProtection="1">
      <alignment horizontal="center"/>
      <protection locked="0"/>
    </xf>
    <xf numFmtId="166" fontId="11" fillId="0" borderId="12" xfId="0" applyNumberFormat="1" applyFont="1" applyBorder="1" applyAlignment="1" applyProtection="1">
      <alignment horizontal="right"/>
    </xf>
    <xf numFmtId="0" fontId="11" fillId="0" borderId="15" xfId="0" applyFont="1" applyBorder="1" applyAlignment="1" applyProtection="1">
      <alignment horizontal="center"/>
      <protection locked="0"/>
    </xf>
    <xf numFmtId="0" fontId="3" fillId="0" borderId="14" xfId="0" applyFont="1" applyBorder="1" applyProtection="1"/>
    <xf numFmtId="9" fontId="9" fillId="0" borderId="0" xfId="0" applyNumberFormat="1" applyFont="1" applyBorder="1" applyAlignment="1" applyProtection="1">
      <alignment horizontal="center"/>
      <protection locked="0"/>
    </xf>
    <xf numFmtId="0" fontId="3" fillId="0" borderId="0" xfId="0" applyFont="1" applyProtection="1">
      <protection locked="0"/>
    </xf>
    <xf numFmtId="0" fontId="6" fillId="0" borderId="0" xfId="0" applyFont="1" applyBorder="1" applyAlignment="1" applyProtection="1">
      <alignment horizontal="center"/>
      <protection locked="0"/>
    </xf>
    <xf numFmtId="0" fontId="6" fillId="0" borderId="5" xfId="0" applyFont="1" applyBorder="1" applyProtection="1">
      <protection locked="0"/>
    </xf>
    <xf numFmtId="0" fontId="6" fillId="0" borderId="6"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pplyProtection="1">
      <alignment horizontal="center"/>
    </xf>
    <xf numFmtId="165" fontId="11" fillId="0" borderId="7" xfId="0" applyNumberFormat="1" applyFont="1" applyBorder="1" applyAlignment="1" applyProtection="1">
      <alignment horizontal="center"/>
    </xf>
    <xf numFmtId="0" fontId="12" fillId="0" borderId="4" xfId="0" applyFont="1" applyBorder="1" applyAlignment="1" applyProtection="1">
      <alignment horizontal="center" wrapText="1"/>
    </xf>
    <xf numFmtId="165" fontId="3" fillId="0" borderId="15" xfId="1" applyNumberFormat="1" applyFont="1" applyBorder="1" applyAlignment="1" applyProtection="1">
      <alignment horizontal="center"/>
    </xf>
    <xf numFmtId="2" fontId="9" fillId="0" borderId="9" xfId="0" applyNumberFormat="1" applyFont="1" applyBorder="1" applyAlignment="1" applyProtection="1">
      <alignment horizontal="center"/>
      <protection locked="0"/>
    </xf>
    <xf numFmtId="0" fontId="3" fillId="0" borderId="5" xfId="0" applyFont="1" applyBorder="1" applyProtection="1"/>
    <xf numFmtId="0" fontId="3" fillId="0" borderId="6" xfId="0" applyFont="1" applyBorder="1" applyAlignment="1" applyProtection="1">
      <alignment horizontal="center"/>
    </xf>
    <xf numFmtId="2" fontId="9" fillId="0" borderId="6" xfId="0" applyNumberFormat="1" applyFont="1" applyBorder="1" applyAlignment="1" applyProtection="1">
      <alignment horizontal="center"/>
      <protection locked="0"/>
    </xf>
    <xf numFmtId="165" fontId="3" fillId="0" borderId="7" xfId="1" applyNumberFormat="1" applyFont="1" applyBorder="1" applyAlignment="1" applyProtection="1">
      <alignment horizontal="center"/>
    </xf>
    <xf numFmtId="2" fontId="9" fillId="0" borderId="13" xfId="0" applyNumberFormat="1" applyFont="1" applyBorder="1" applyAlignment="1" applyProtection="1">
      <alignment horizontal="center"/>
      <protection locked="0"/>
    </xf>
    <xf numFmtId="0" fontId="10" fillId="0" borderId="0" xfId="0" applyFont="1" applyAlignment="1" applyProtection="1">
      <alignment horizontal="center"/>
    </xf>
    <xf numFmtId="165" fontId="3" fillId="4" borderId="13" xfId="0" applyNumberFormat="1" applyFont="1" applyFill="1" applyBorder="1" applyAlignment="1" applyProtection="1">
      <alignment horizontal="center"/>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 xfId="0" applyFont="1" applyBorder="1" applyProtection="1"/>
    <xf numFmtId="1" fontId="3" fillId="0" borderId="2" xfId="0" applyNumberFormat="1" applyFont="1" applyBorder="1" applyAlignment="1" applyProtection="1">
      <alignment horizontal="center"/>
    </xf>
    <xf numFmtId="2" fontId="9" fillId="0" borderId="2" xfId="0" applyNumberFormat="1" applyFont="1" applyBorder="1" applyAlignment="1" applyProtection="1">
      <alignment horizontal="center"/>
      <protection locked="0"/>
    </xf>
    <xf numFmtId="165" fontId="3" fillId="0" borderId="3" xfId="1" applyNumberFormat="1" applyFont="1" applyBorder="1" applyAlignment="1" applyProtection="1">
      <alignment horizontal="center"/>
    </xf>
    <xf numFmtId="1" fontId="3" fillId="0" borderId="6" xfId="0" applyNumberFormat="1" applyFont="1" applyBorder="1" applyAlignment="1" applyProtection="1">
      <alignment horizontal="center"/>
    </xf>
    <xf numFmtId="165" fontId="3" fillId="0" borderId="13" xfId="0" applyNumberFormat="1" applyFont="1" applyBorder="1" applyAlignment="1" applyProtection="1">
      <alignment horizontal="center"/>
    </xf>
    <xf numFmtId="0" fontId="3" fillId="0" borderId="1" xfId="0" applyFont="1" applyBorder="1" applyProtection="1">
      <protection locked="0"/>
    </xf>
    <xf numFmtId="0" fontId="0" fillId="0" borderId="2" xfId="0" applyBorder="1" applyProtection="1">
      <protection locked="0"/>
    </xf>
    <xf numFmtId="0" fontId="3" fillId="0" borderId="2" xfId="0" applyFont="1" applyBorder="1" applyAlignment="1" applyProtection="1">
      <alignment horizontal="right"/>
    </xf>
    <xf numFmtId="167" fontId="11" fillId="0" borderId="8" xfId="0" applyNumberFormat="1" applyFont="1" applyBorder="1" applyProtection="1"/>
    <xf numFmtId="0" fontId="10" fillId="0" borderId="0" xfId="0" applyFont="1" applyAlignment="1" applyProtection="1">
      <alignment horizontal="right"/>
    </xf>
    <xf numFmtId="0" fontId="0" fillId="0" borderId="10" xfId="0" applyBorder="1" applyProtection="1">
      <protection locked="0"/>
    </xf>
    <xf numFmtId="0" fontId="3" fillId="0" borderId="11" xfId="0" applyFont="1" applyBorder="1" applyProtection="1">
      <protection locked="0"/>
    </xf>
    <xf numFmtId="0" fontId="3" fillId="0" borderId="11" xfId="0" applyFont="1" applyBorder="1" applyAlignment="1" applyProtection="1">
      <alignment horizontal="right"/>
    </xf>
    <xf numFmtId="165" fontId="3" fillId="4" borderId="4" xfId="0" applyNumberFormat="1" applyFont="1" applyFill="1" applyBorder="1" applyProtection="1"/>
    <xf numFmtId="0" fontId="10" fillId="0" borderId="0" xfId="0" applyFont="1" applyAlignment="1" applyProtection="1">
      <alignment horizontal="left" indent="1"/>
    </xf>
    <xf numFmtId="0" fontId="0" fillId="0" borderId="5" xfId="0" applyBorder="1" applyProtection="1">
      <protection locked="0"/>
    </xf>
    <xf numFmtId="0" fontId="0" fillId="0" borderId="6" xfId="0" applyBorder="1" applyProtection="1">
      <protection locked="0"/>
    </xf>
    <xf numFmtId="0" fontId="3" fillId="0" borderId="6" xfId="0" applyFont="1" applyBorder="1" applyAlignment="1" applyProtection="1">
      <alignment horizontal="right"/>
    </xf>
    <xf numFmtId="167" fontId="8" fillId="0" borderId="13" xfId="0" applyNumberFormat="1" applyFont="1" applyBorder="1" applyProtection="1"/>
    <xf numFmtId="9" fontId="9" fillId="0" borderId="8" xfId="0" applyNumberFormat="1" applyFont="1" applyBorder="1" applyAlignment="1" applyProtection="1">
      <alignment horizontal="center"/>
      <protection locked="0"/>
    </xf>
    <xf numFmtId="9" fontId="9" fillId="0" borderId="9" xfId="0" applyNumberFormat="1" applyFont="1" applyBorder="1" applyAlignment="1" applyProtection="1">
      <alignment horizontal="center"/>
      <protection locked="0"/>
    </xf>
    <xf numFmtId="9" fontId="9" fillId="0" borderId="13" xfId="0" applyNumberFormat="1" applyFont="1" applyBorder="1" applyAlignment="1" applyProtection="1">
      <alignment horizontal="center"/>
      <protection locked="0"/>
    </xf>
    <xf numFmtId="0" fontId="8" fillId="0" borderId="1" xfId="0" applyFont="1" applyFill="1" applyBorder="1" applyAlignment="1" applyProtection="1">
      <alignment horizontal="right"/>
    </xf>
    <xf numFmtId="2" fontId="13" fillId="0" borderId="2" xfId="0" applyNumberFormat="1" applyFont="1" applyFill="1" applyBorder="1" applyAlignment="1" applyProtection="1">
      <alignment horizontal="center"/>
      <protection locked="0"/>
    </xf>
    <xf numFmtId="0" fontId="3" fillId="0" borderId="14" xfId="0" applyFont="1" applyFill="1" applyBorder="1" applyAlignment="1" applyProtection="1">
      <alignment horizontal="right"/>
    </xf>
    <xf numFmtId="169" fontId="3" fillId="0" borderId="15" xfId="0" applyNumberFormat="1" applyFont="1" applyFill="1" applyBorder="1" applyAlignment="1" applyProtection="1">
      <alignment horizontal="center"/>
    </xf>
    <xf numFmtId="0" fontId="3" fillId="0" borderId="5" xfId="0" applyFont="1" applyFill="1" applyBorder="1" applyAlignment="1" applyProtection="1">
      <alignment horizontal="right"/>
    </xf>
    <xf numFmtId="8" fontId="9" fillId="0" borderId="0" xfId="0" applyNumberFormat="1" applyFont="1" applyFill="1" applyBorder="1" applyAlignment="1" applyProtection="1">
      <alignment horizontal="center"/>
      <protection locked="0"/>
    </xf>
    <xf numFmtId="9" fontId="9" fillId="0" borderId="0" xfId="0" applyNumberFormat="1" applyFont="1" applyFill="1" applyBorder="1" applyAlignment="1" applyProtection="1">
      <alignment horizontal="center"/>
      <protection locked="0"/>
    </xf>
    <xf numFmtId="9" fontId="9" fillId="0" borderId="15" xfId="0" applyNumberFormat="1" applyFont="1" applyFill="1" applyBorder="1" applyAlignment="1" applyProtection="1">
      <alignment horizontal="center"/>
      <protection locked="0"/>
    </xf>
    <xf numFmtId="8" fontId="9" fillId="0" borderId="7" xfId="0" applyNumberFormat="1" applyFont="1" applyFill="1" applyBorder="1" applyAlignment="1" applyProtection="1">
      <alignment horizontal="center"/>
      <protection locked="0"/>
    </xf>
    <xf numFmtId="0" fontId="3" fillId="0" borderId="0" xfId="0" applyFont="1" applyFill="1" applyBorder="1" applyAlignment="1" applyProtection="1">
      <alignment horizontal="right"/>
    </xf>
    <xf numFmtId="169" fontId="14" fillId="0" borderId="0" xfId="0" applyNumberFormat="1" applyFont="1" applyFill="1" applyBorder="1" applyAlignment="1" applyProtection="1">
      <alignment horizontal="center"/>
    </xf>
    <xf numFmtId="169" fontId="15" fillId="0" borderId="6" xfId="0" applyNumberFormat="1" applyFont="1" applyFill="1" applyBorder="1" applyAlignment="1" applyProtection="1">
      <alignment horizontal="center"/>
    </xf>
    <xf numFmtId="0" fontId="15" fillId="0" borderId="14" xfId="0" applyFont="1" applyFill="1" applyBorder="1" applyAlignment="1" applyProtection="1">
      <alignment horizontal="right"/>
    </xf>
    <xf numFmtId="168" fontId="15" fillId="0" borderId="3" xfId="0" applyNumberFormat="1" applyFont="1" applyFill="1" applyBorder="1" applyAlignment="1" applyProtection="1">
      <alignment horizontal="center"/>
      <protection locked="0"/>
    </xf>
    <xf numFmtId="0" fontId="18" fillId="0" borderId="14" xfId="0" applyFont="1" applyFill="1" applyBorder="1" applyAlignment="1" applyProtection="1">
      <alignment horizontal="right"/>
    </xf>
    <xf numFmtId="0" fontId="18" fillId="0" borderId="10" xfId="0" applyFont="1" applyFill="1" applyBorder="1" applyAlignment="1" applyProtection="1">
      <alignment horizontal="right"/>
    </xf>
    <xf numFmtId="0" fontId="18" fillId="0" borderId="1" xfId="0" applyFont="1" applyFill="1" applyBorder="1" applyAlignment="1" applyProtection="1">
      <alignment horizontal="right"/>
    </xf>
    <xf numFmtId="0" fontId="18" fillId="0" borderId="5" xfId="0" applyFont="1" applyFill="1" applyBorder="1" applyAlignment="1" applyProtection="1">
      <alignment horizontal="right"/>
    </xf>
    <xf numFmtId="0" fontId="19" fillId="0" borderId="10" xfId="0" applyFont="1" applyBorder="1" applyProtection="1"/>
    <xf numFmtId="0" fontId="20" fillId="0" borderId="0" xfId="0" applyFont="1" applyProtection="1">
      <protection locked="0"/>
    </xf>
    <xf numFmtId="0" fontId="16" fillId="4" borderId="8" xfId="0" applyFont="1" applyFill="1" applyBorder="1" applyProtection="1"/>
    <xf numFmtId="0" fontId="17" fillId="4" borderId="9" xfId="0" applyFont="1" applyFill="1" applyBorder="1" applyAlignment="1" applyProtection="1">
      <alignment wrapText="1"/>
    </xf>
    <xf numFmtId="0" fontId="16" fillId="4" borderId="9" xfId="0" applyFont="1" applyFill="1" applyBorder="1" applyAlignment="1" applyProtection="1">
      <alignment wrapText="1"/>
    </xf>
    <xf numFmtId="0" fontId="20" fillId="4" borderId="9" xfId="0" applyFont="1" applyFill="1" applyBorder="1" applyProtection="1">
      <protection locked="0"/>
    </xf>
    <xf numFmtId="0" fontId="17" fillId="4" borderId="13" xfId="0" applyFont="1" applyFill="1" applyBorder="1" applyAlignment="1" applyProtection="1">
      <alignment wrapText="1"/>
    </xf>
    <xf numFmtId="0" fontId="17" fillId="0" borderId="0" xfId="0" applyFont="1" applyProtection="1">
      <protection locked="0"/>
    </xf>
    <xf numFmtId="0" fontId="17" fillId="4" borderId="4" xfId="0" applyFont="1" applyFill="1" applyBorder="1" applyProtection="1"/>
    <xf numFmtId="0" fontId="5" fillId="0" borderId="0" xfId="0" applyFont="1" applyProtection="1"/>
    <xf numFmtId="15" fontId="3" fillId="0" borderId="6" xfId="0" applyNumberFormat="1" applyFont="1" applyBorder="1" applyAlignment="1" applyProtection="1">
      <alignment horizontal="center"/>
    </xf>
    <xf numFmtId="0" fontId="0" fillId="0" borderId="1" xfId="0" applyBorder="1"/>
    <xf numFmtId="0" fontId="22" fillId="0" borderId="8" xfId="0" applyFont="1" applyFill="1" applyBorder="1" applyAlignment="1" applyProtection="1">
      <alignment horizontal="center"/>
    </xf>
    <xf numFmtId="0" fontId="9" fillId="0" borderId="9" xfId="0" applyFont="1" applyBorder="1" applyAlignment="1" applyProtection="1">
      <alignment horizontal="center"/>
      <protection locked="0"/>
    </xf>
    <xf numFmtId="170" fontId="9" fillId="0" borderId="9" xfId="2" applyNumberFormat="1" applyFont="1" applyBorder="1" applyAlignment="1" applyProtection="1">
      <alignment horizontal="center"/>
      <protection locked="0"/>
    </xf>
    <xf numFmtId="2" fontId="3" fillId="0" borderId="9" xfId="0" applyNumberFormat="1" applyFont="1" applyBorder="1" applyAlignment="1" applyProtection="1">
      <alignment horizontal="center"/>
    </xf>
    <xf numFmtId="2" fontId="3" fillId="0" borderId="13" xfId="0" applyNumberFormat="1" applyFont="1" applyBorder="1" applyAlignment="1" applyProtection="1">
      <alignment horizontal="center"/>
    </xf>
    <xf numFmtId="0" fontId="19" fillId="0" borderId="4" xfId="0" applyFont="1" applyBorder="1" applyAlignment="1" applyProtection="1">
      <alignment horizontal="right"/>
    </xf>
    <xf numFmtId="3" fontId="3" fillId="0" borderId="4" xfId="0" applyNumberFormat="1" applyFont="1" applyBorder="1" applyAlignment="1" applyProtection="1">
      <alignment horizontal="center"/>
    </xf>
    <xf numFmtId="3" fontId="3" fillId="0" borderId="8" xfId="0" applyNumberFormat="1" applyFont="1" applyBorder="1" applyAlignment="1" applyProtection="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434523</xdr:colOff>
      <xdr:row>29</xdr:row>
      <xdr:rowOff>97116</xdr:rowOff>
    </xdr:from>
    <xdr:to>
      <xdr:col>6</xdr:col>
      <xdr:colOff>394607</xdr:colOff>
      <xdr:row>37</xdr:row>
      <xdr:rowOff>108856</xdr:rowOff>
    </xdr:to>
    <xdr:sp macro="" textlink="">
      <xdr:nvSpPr>
        <xdr:cNvPr id="3" name="Arc 2"/>
        <xdr:cNvSpPr/>
      </xdr:nvSpPr>
      <xdr:spPr>
        <a:xfrm>
          <a:off x="5111298" y="6307416"/>
          <a:ext cx="874484" cy="1707190"/>
        </a:xfrm>
        <a:prstGeom prst="arc">
          <a:avLst>
            <a:gd name="adj1" fmla="val 16343859"/>
            <a:gd name="adj2" fmla="val 5163050"/>
          </a:avLst>
        </a:prstGeom>
        <a:ln w="19050">
          <a:solidFill>
            <a:srgbClr val="0000FF"/>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8"/>
  <sheetViews>
    <sheetView tabSelected="1" zoomScale="85" zoomScaleNormal="85" workbookViewId="0">
      <selection activeCell="B1" sqref="B1"/>
    </sheetView>
  </sheetViews>
  <sheetFormatPr defaultRowHeight="15" x14ac:dyDescent="0.25"/>
  <cols>
    <col min="1" max="1" width="1.140625" customWidth="1"/>
    <col min="2" max="2" width="30.5703125" customWidth="1"/>
    <col min="3" max="3" width="14.42578125" customWidth="1"/>
    <col min="4" max="4" width="12.7109375" customWidth="1"/>
    <col min="5" max="5" width="13.28515625" customWidth="1"/>
    <col min="6" max="6" width="12" customWidth="1"/>
    <col min="7" max="7" width="14" customWidth="1"/>
    <col min="8" max="8" width="10.42578125" customWidth="1"/>
    <col min="9" max="9" width="88.7109375" customWidth="1"/>
  </cols>
  <sheetData>
    <row r="1" spans="1:9" ht="20.25" x14ac:dyDescent="0.25">
      <c r="A1" s="1"/>
      <c r="B1" s="2" t="s">
        <v>0</v>
      </c>
      <c r="C1" s="3"/>
      <c r="D1" s="4" t="s">
        <v>1</v>
      </c>
      <c r="E1" s="5"/>
      <c r="F1" s="6"/>
      <c r="G1" s="1"/>
      <c r="H1" s="1"/>
      <c r="I1" s="1"/>
    </row>
    <row r="2" spans="1:9" ht="15.75" x14ac:dyDescent="0.25">
      <c r="A2" s="1"/>
      <c r="B2" s="7" t="s">
        <v>2</v>
      </c>
      <c r="C2" s="8" t="s">
        <v>5</v>
      </c>
      <c r="D2" s="8" t="s">
        <v>3</v>
      </c>
      <c r="E2" s="8" t="s">
        <v>4</v>
      </c>
      <c r="F2" s="9" t="s">
        <v>6</v>
      </c>
      <c r="H2" s="1"/>
      <c r="I2" s="10" t="s">
        <v>7</v>
      </c>
    </row>
    <row r="3" spans="1:9" ht="15.75" x14ac:dyDescent="0.25">
      <c r="A3" s="1"/>
      <c r="B3" s="11">
        <v>43586</v>
      </c>
      <c r="C3" s="27">
        <v>40</v>
      </c>
      <c r="D3" s="106">
        <f>C3*7+B3</f>
        <v>43866</v>
      </c>
      <c r="E3" s="12">
        <f>(D3-B3)/30.4</f>
        <v>9.2105263157894743</v>
      </c>
      <c r="F3" s="13">
        <f>D3-B3</f>
        <v>280</v>
      </c>
      <c r="H3" s="1"/>
      <c r="I3" s="14" t="s">
        <v>8</v>
      </c>
    </row>
    <row r="4" spans="1:9" x14ac:dyDescent="0.25">
      <c r="A4" s="1"/>
      <c r="B4" s="1"/>
      <c r="C4" s="1"/>
      <c r="D4" s="1"/>
      <c r="E4" s="1"/>
      <c r="F4" s="1"/>
      <c r="G4" s="1"/>
      <c r="H4" s="1"/>
      <c r="I4" s="15" t="s">
        <v>9</v>
      </c>
    </row>
    <row r="5" spans="1:9" ht="15.75" x14ac:dyDescent="0.25">
      <c r="A5" s="1"/>
      <c r="B5" s="16" t="s">
        <v>10</v>
      </c>
      <c r="C5" s="17" t="s">
        <v>11</v>
      </c>
      <c r="D5" s="17" t="s">
        <v>5</v>
      </c>
      <c r="E5" s="17" t="s">
        <v>62</v>
      </c>
      <c r="F5" s="18" t="s">
        <v>12</v>
      </c>
      <c r="G5" s="19" t="s">
        <v>55</v>
      </c>
      <c r="H5" s="20"/>
      <c r="I5" s="21" t="s">
        <v>13</v>
      </c>
    </row>
    <row r="6" spans="1:9" ht="15.75" x14ac:dyDescent="0.25">
      <c r="A6" s="1"/>
      <c r="B6" s="22" t="s">
        <v>14</v>
      </c>
      <c r="C6" s="23">
        <v>100</v>
      </c>
      <c r="D6" s="20">
        <f>C3</f>
        <v>40</v>
      </c>
      <c r="E6" s="24">
        <v>4</v>
      </c>
      <c r="F6" s="25">
        <f>E6*C3*C6</f>
        <v>16000</v>
      </c>
      <c r="G6" s="75">
        <v>0.02</v>
      </c>
      <c r="H6" s="26"/>
      <c r="I6" s="97"/>
    </row>
    <row r="7" spans="1:9" ht="15.75" x14ac:dyDescent="0.25">
      <c r="A7" s="1"/>
      <c r="B7" s="22" t="s">
        <v>15</v>
      </c>
      <c r="C7" s="23">
        <v>0</v>
      </c>
      <c r="D7" s="23">
        <v>0</v>
      </c>
      <c r="E7" s="24">
        <v>0</v>
      </c>
      <c r="F7" s="25">
        <f>E7*D7*C7</f>
        <v>0</v>
      </c>
      <c r="G7" s="76">
        <v>0</v>
      </c>
      <c r="H7" s="26"/>
      <c r="I7" s="97"/>
    </row>
    <row r="8" spans="1:9" ht="15.75" x14ac:dyDescent="0.25">
      <c r="A8" s="1"/>
      <c r="B8" s="22" t="s">
        <v>15</v>
      </c>
      <c r="C8" s="23">
        <v>0</v>
      </c>
      <c r="D8" s="23">
        <v>0</v>
      </c>
      <c r="E8" s="24">
        <v>0</v>
      </c>
      <c r="F8" s="25">
        <f>E8*D8*C8</f>
        <v>0</v>
      </c>
      <c r="G8" s="76">
        <v>0</v>
      </c>
      <c r="H8" s="26"/>
      <c r="I8" s="98" t="s">
        <v>16</v>
      </c>
    </row>
    <row r="9" spans="1:9" ht="15.75" x14ac:dyDescent="0.25">
      <c r="A9" s="1"/>
      <c r="B9" s="22" t="s">
        <v>15</v>
      </c>
      <c r="C9" s="27">
        <v>0</v>
      </c>
      <c r="D9" s="23">
        <v>0</v>
      </c>
      <c r="E9" s="24">
        <v>0</v>
      </c>
      <c r="F9" s="28">
        <f>E9*D9*C9</f>
        <v>0</v>
      </c>
      <c r="G9" s="77">
        <v>0</v>
      </c>
      <c r="H9" s="26"/>
      <c r="I9" s="99" t="s">
        <v>17</v>
      </c>
    </row>
    <row r="10" spans="1:9" ht="15.75" x14ac:dyDescent="0.25">
      <c r="A10" s="1"/>
      <c r="B10" s="29"/>
      <c r="C10" s="17">
        <f>SUM(C6:C9)</f>
        <v>100</v>
      </c>
      <c r="D10" s="30"/>
      <c r="E10" s="30"/>
      <c r="F10" s="31">
        <f>SUM(F6:F9)</f>
        <v>16000</v>
      </c>
      <c r="G10" s="1"/>
      <c r="H10" s="1"/>
      <c r="I10" s="99" t="s">
        <v>18</v>
      </c>
    </row>
    <row r="11" spans="1:9" ht="15.75" x14ac:dyDescent="0.25">
      <c r="A11" s="1"/>
      <c r="B11" s="29"/>
      <c r="C11" s="20" t="s">
        <v>19</v>
      </c>
      <c r="D11" s="20" t="s">
        <v>20</v>
      </c>
      <c r="E11" s="30"/>
      <c r="F11" s="32"/>
      <c r="G11" s="1"/>
      <c r="H11" s="1"/>
      <c r="I11" s="99" t="s">
        <v>21</v>
      </c>
    </row>
    <row r="12" spans="1:9" ht="15.75" x14ac:dyDescent="0.25">
      <c r="A12" s="1"/>
      <c r="B12" s="33" t="s">
        <v>22</v>
      </c>
      <c r="C12" s="20">
        <f>C10</f>
        <v>100</v>
      </c>
      <c r="D12" s="23">
        <v>15</v>
      </c>
      <c r="E12" s="30"/>
      <c r="F12" s="25">
        <f>D12*C12</f>
        <v>1500</v>
      </c>
      <c r="G12" s="1"/>
      <c r="H12" s="1"/>
      <c r="I12" s="99"/>
    </row>
    <row r="13" spans="1:9" ht="15.75" x14ac:dyDescent="0.25">
      <c r="A13" s="1"/>
      <c r="B13" s="33" t="s">
        <v>24</v>
      </c>
      <c r="C13" s="26">
        <f>SUM(C32:C35)</f>
        <v>98</v>
      </c>
      <c r="D13" s="23">
        <v>20</v>
      </c>
      <c r="E13" s="30"/>
      <c r="F13" s="25">
        <f>D13*C13</f>
        <v>1960</v>
      </c>
      <c r="G13" s="35"/>
      <c r="H13" s="1"/>
      <c r="I13" s="100" t="s">
        <v>23</v>
      </c>
    </row>
    <row r="14" spans="1:9" ht="15.75" x14ac:dyDescent="0.25">
      <c r="A14" s="1"/>
      <c r="B14" s="33" t="s">
        <v>26</v>
      </c>
      <c r="C14" s="34">
        <v>0.05</v>
      </c>
      <c r="D14" s="23"/>
      <c r="E14" s="30"/>
      <c r="F14" s="25">
        <f>(F26*C14/100/365*C3*7*C6)+(F27*C14/100/365*D7*7*C7)+(F28*C14/100/365*D8*7*C8)+(F29*C14/100/365*D9*7*C9)</f>
        <v>3313.972602739726</v>
      </c>
      <c r="G14" s="1"/>
      <c r="H14" s="35"/>
      <c r="I14" s="101" t="s">
        <v>25</v>
      </c>
    </row>
    <row r="15" spans="1:9" ht="15.75" x14ac:dyDescent="0.25">
      <c r="A15" s="1"/>
      <c r="B15" s="33" t="s">
        <v>28</v>
      </c>
      <c r="C15" s="36">
        <v>3</v>
      </c>
      <c r="D15" s="36">
        <v>500</v>
      </c>
      <c r="E15" s="30"/>
      <c r="F15" s="25">
        <f t="shared" ref="F15:F22" si="0">D15*C15</f>
        <v>1500</v>
      </c>
      <c r="G15" s="1"/>
      <c r="H15" s="1"/>
      <c r="I15" s="99" t="s">
        <v>27</v>
      </c>
    </row>
    <row r="16" spans="1:9" ht="15.75" x14ac:dyDescent="0.25">
      <c r="A16" s="1"/>
      <c r="B16" s="33" t="s">
        <v>30</v>
      </c>
      <c r="C16" s="36">
        <v>2</v>
      </c>
      <c r="D16" s="36">
        <v>300</v>
      </c>
      <c r="E16" s="30"/>
      <c r="F16" s="25">
        <f t="shared" si="0"/>
        <v>600</v>
      </c>
      <c r="G16" s="1"/>
      <c r="H16" s="1"/>
      <c r="I16" s="99" t="s">
        <v>29</v>
      </c>
    </row>
    <row r="17" spans="1:9" ht="15.75" x14ac:dyDescent="0.25">
      <c r="A17" s="1"/>
      <c r="B17" s="22" t="s">
        <v>32</v>
      </c>
      <c r="C17" s="20">
        <f>C10</f>
        <v>100</v>
      </c>
      <c r="D17" s="36">
        <v>3</v>
      </c>
      <c r="E17" s="30"/>
      <c r="F17" s="25">
        <f t="shared" si="0"/>
        <v>300</v>
      </c>
      <c r="G17" s="1"/>
      <c r="H17" s="1"/>
      <c r="I17" s="99" t="s">
        <v>31</v>
      </c>
    </row>
    <row r="18" spans="1:9" ht="15.75" x14ac:dyDescent="0.25">
      <c r="A18" s="1"/>
      <c r="B18" s="22" t="s">
        <v>33</v>
      </c>
      <c r="C18" s="36">
        <v>0</v>
      </c>
      <c r="D18" s="36">
        <v>0</v>
      </c>
      <c r="E18" s="30"/>
      <c r="F18" s="25">
        <f t="shared" si="0"/>
        <v>0</v>
      </c>
      <c r="G18" s="1"/>
      <c r="H18" s="1"/>
      <c r="I18" s="99"/>
    </row>
    <row r="19" spans="1:9" ht="15.75" x14ac:dyDescent="0.25">
      <c r="A19" s="1"/>
      <c r="B19" s="22" t="s">
        <v>35</v>
      </c>
      <c r="C19" s="36">
        <v>0</v>
      </c>
      <c r="D19" s="36">
        <v>0</v>
      </c>
      <c r="E19" s="30"/>
      <c r="F19" s="25">
        <f t="shared" si="0"/>
        <v>0</v>
      </c>
      <c r="G19" s="1"/>
      <c r="H19" s="1"/>
      <c r="I19" s="100" t="s">
        <v>34</v>
      </c>
    </row>
    <row r="20" spans="1:9" ht="15.75" x14ac:dyDescent="0.25">
      <c r="A20" s="1"/>
      <c r="B20" s="22" t="s">
        <v>37</v>
      </c>
      <c r="C20" s="36">
        <v>0</v>
      </c>
      <c r="D20" s="36">
        <v>0</v>
      </c>
      <c r="E20" s="30"/>
      <c r="F20" s="25">
        <f t="shared" si="0"/>
        <v>0</v>
      </c>
      <c r="G20" s="1"/>
      <c r="H20" s="1"/>
      <c r="I20" s="99" t="s">
        <v>36</v>
      </c>
    </row>
    <row r="21" spans="1:9" ht="15.75" x14ac:dyDescent="0.25">
      <c r="A21" s="1"/>
      <c r="B21" s="22" t="s">
        <v>39</v>
      </c>
      <c r="C21" s="36">
        <v>0</v>
      </c>
      <c r="D21" s="36">
        <v>0</v>
      </c>
      <c r="E21" s="30"/>
      <c r="F21" s="25">
        <f t="shared" si="0"/>
        <v>0</v>
      </c>
      <c r="G21" s="1"/>
      <c r="H21" s="1"/>
      <c r="I21" s="99" t="s">
        <v>38</v>
      </c>
    </row>
    <row r="22" spans="1:9" ht="15.75" x14ac:dyDescent="0.25">
      <c r="A22" s="1"/>
      <c r="B22" s="37" t="s">
        <v>39</v>
      </c>
      <c r="C22" s="38">
        <v>0</v>
      </c>
      <c r="D22" s="38">
        <v>0</v>
      </c>
      <c r="E22" s="39"/>
      <c r="F22" s="28">
        <f t="shared" si="0"/>
        <v>0</v>
      </c>
      <c r="G22" s="1"/>
      <c r="H22" s="1"/>
      <c r="I22" s="99" t="s">
        <v>40</v>
      </c>
    </row>
    <row r="23" spans="1:9" ht="15.75" x14ac:dyDescent="0.25">
      <c r="A23" s="1"/>
      <c r="B23" s="1"/>
      <c r="C23" s="40"/>
      <c r="D23" s="40"/>
      <c r="E23" s="41" t="s">
        <v>41</v>
      </c>
      <c r="F23" s="42">
        <f>SUM(F10:F22)</f>
        <v>25173.972602739726</v>
      </c>
      <c r="G23" s="1"/>
      <c r="H23" s="1"/>
      <c r="I23" s="99"/>
    </row>
    <row r="24" spans="1:9" ht="15.75" x14ac:dyDescent="0.25">
      <c r="A24" s="1"/>
      <c r="B24" s="1"/>
      <c r="C24" s="40"/>
      <c r="D24" s="40"/>
      <c r="E24" s="40"/>
      <c r="F24" s="40"/>
      <c r="G24" s="1"/>
      <c r="H24" s="1"/>
      <c r="I24" s="100" t="s">
        <v>42</v>
      </c>
    </row>
    <row r="25" spans="1:9" ht="31.5" x14ac:dyDescent="0.25">
      <c r="A25" s="1"/>
      <c r="B25" s="16" t="s">
        <v>44</v>
      </c>
      <c r="C25" s="17" t="s">
        <v>11</v>
      </c>
      <c r="D25" s="17" t="s">
        <v>45</v>
      </c>
      <c r="E25" s="17" t="s">
        <v>46</v>
      </c>
      <c r="F25" s="54"/>
      <c r="G25" s="43" t="s">
        <v>47</v>
      </c>
      <c r="H25" s="1"/>
      <c r="I25" s="99" t="s">
        <v>43</v>
      </c>
    </row>
    <row r="26" spans="1:9" ht="15.75" x14ac:dyDescent="0.25">
      <c r="A26" s="1"/>
      <c r="B26" s="33" t="str">
        <f t="shared" ref="B26:C29" si="1">B6</f>
        <v>Steers</v>
      </c>
      <c r="C26" s="20">
        <f t="shared" si="1"/>
        <v>100</v>
      </c>
      <c r="D26" s="23">
        <v>320</v>
      </c>
      <c r="E26" s="24">
        <v>2.7</v>
      </c>
      <c r="F26" s="44">
        <f>E26*D26*C26</f>
        <v>86400</v>
      </c>
      <c r="G26" s="45">
        <v>0.4</v>
      </c>
      <c r="H26" s="1"/>
      <c r="I26" s="99" t="s">
        <v>48</v>
      </c>
    </row>
    <row r="27" spans="1:9" ht="15.75" x14ac:dyDescent="0.25">
      <c r="A27" s="1"/>
      <c r="B27" s="33" t="str">
        <f t="shared" si="1"/>
        <v>other</v>
      </c>
      <c r="C27" s="20">
        <f t="shared" si="1"/>
        <v>0</v>
      </c>
      <c r="D27" s="23">
        <v>0</v>
      </c>
      <c r="E27" s="24">
        <v>0</v>
      </c>
      <c r="F27" s="44">
        <f>E27*D27*C27</f>
        <v>0</v>
      </c>
      <c r="G27" s="45">
        <v>0</v>
      </c>
      <c r="H27" s="1"/>
      <c r="I27" s="102" t="s">
        <v>49</v>
      </c>
    </row>
    <row r="28" spans="1:9" ht="15.75" x14ac:dyDescent="0.25">
      <c r="A28" s="1"/>
      <c r="B28" s="33" t="str">
        <f t="shared" si="1"/>
        <v>other</v>
      </c>
      <c r="C28" s="20">
        <f t="shared" si="1"/>
        <v>0</v>
      </c>
      <c r="D28" s="23">
        <v>0</v>
      </c>
      <c r="E28" s="24">
        <v>0</v>
      </c>
      <c r="F28" s="44">
        <f>E28*D28*C28</f>
        <v>0</v>
      </c>
      <c r="G28" s="45">
        <v>0</v>
      </c>
      <c r="H28" s="1"/>
      <c r="I28" s="103"/>
    </row>
    <row r="29" spans="1:9" ht="15.75" x14ac:dyDescent="0.25">
      <c r="A29" s="1"/>
      <c r="B29" s="46" t="str">
        <f t="shared" si="1"/>
        <v>other</v>
      </c>
      <c r="C29" s="47">
        <f t="shared" si="1"/>
        <v>0</v>
      </c>
      <c r="D29" s="27">
        <v>0</v>
      </c>
      <c r="E29" s="48">
        <v>0</v>
      </c>
      <c r="F29" s="49">
        <f>E29*D29*C29</f>
        <v>0</v>
      </c>
      <c r="G29" s="50">
        <v>0</v>
      </c>
      <c r="H29" s="1"/>
      <c r="I29" s="104" t="s">
        <v>50</v>
      </c>
    </row>
    <row r="30" spans="1:9" ht="15.75" x14ac:dyDescent="0.25">
      <c r="A30" s="1"/>
      <c r="B30" s="1"/>
      <c r="C30" s="40"/>
      <c r="D30" s="40"/>
      <c r="E30" s="40"/>
      <c r="F30" s="52">
        <f>SUM(F26:F29)</f>
        <v>86400</v>
      </c>
      <c r="G30" s="51" t="s">
        <v>51</v>
      </c>
      <c r="H30" s="51"/>
      <c r="I30" s="97"/>
    </row>
    <row r="31" spans="1:9" ht="15.75" x14ac:dyDescent="0.25">
      <c r="A31" s="1"/>
      <c r="B31" s="16" t="s">
        <v>52</v>
      </c>
      <c r="C31" s="17"/>
      <c r="D31" s="53"/>
      <c r="E31" s="53"/>
      <c r="F31" s="54"/>
      <c r="G31" s="1"/>
      <c r="H31" s="1"/>
      <c r="I31" s="97"/>
    </row>
    <row r="32" spans="1:9" ht="15.75" x14ac:dyDescent="0.25">
      <c r="A32" s="1"/>
      <c r="B32" s="55" t="str">
        <f>B6</f>
        <v>Steers</v>
      </c>
      <c r="C32" s="56">
        <f>(1-G6)*C6</f>
        <v>98</v>
      </c>
      <c r="D32" s="56">
        <f>IF(C6=0,0,D26+(G26*C3*7))</f>
        <v>432</v>
      </c>
      <c r="E32" s="57">
        <v>2.7</v>
      </c>
      <c r="F32" s="58">
        <f>E32*D32*C32</f>
        <v>114307.20000000001</v>
      </c>
      <c r="G32" s="1"/>
      <c r="H32" s="1"/>
      <c r="I32" s="105" t="s">
        <v>61</v>
      </c>
    </row>
    <row r="33" spans="1:9" ht="15.75" x14ac:dyDescent="0.25">
      <c r="A33" s="1"/>
      <c r="B33" s="33" t="str">
        <f>B7</f>
        <v>other</v>
      </c>
      <c r="C33" s="20">
        <f>(1-G7)*C7</f>
        <v>0</v>
      </c>
      <c r="D33" s="26">
        <f>IF(C7=0,0,D27+(G27*D7*7))</f>
        <v>0</v>
      </c>
      <c r="E33" s="24">
        <v>0</v>
      </c>
      <c r="F33" s="44">
        <f>E33*D33*C33</f>
        <v>0</v>
      </c>
      <c r="G33" s="1"/>
      <c r="H33" s="1"/>
      <c r="I33" s="1"/>
    </row>
    <row r="34" spans="1:9" ht="15.75" x14ac:dyDescent="0.25">
      <c r="A34" s="1"/>
      <c r="B34" s="33" t="str">
        <f>B8</f>
        <v>other</v>
      </c>
      <c r="C34" s="20">
        <f>(1-G8)*C8</f>
        <v>0</v>
      </c>
      <c r="D34" s="26">
        <f>IF(C8=0,0,D28+(G28*D8*7))</f>
        <v>0</v>
      </c>
      <c r="E34" s="24">
        <v>0</v>
      </c>
      <c r="F34" s="44">
        <f>E34*D34*C34</f>
        <v>0</v>
      </c>
      <c r="G34" s="1"/>
      <c r="H34" s="1"/>
      <c r="I34" s="1"/>
    </row>
    <row r="35" spans="1:9" ht="15.75" x14ac:dyDescent="0.25">
      <c r="A35" s="1"/>
      <c r="B35" s="46" t="str">
        <f>B9</f>
        <v>other</v>
      </c>
      <c r="C35" s="47">
        <f>(1-G9)*C9</f>
        <v>0</v>
      </c>
      <c r="D35" s="59">
        <f>IF(C9=0,0,D29+(G29*D9*7))</f>
        <v>0</v>
      </c>
      <c r="E35" s="48">
        <v>0</v>
      </c>
      <c r="F35" s="49">
        <f>E35*D35*C35</f>
        <v>0</v>
      </c>
      <c r="G35" s="1"/>
      <c r="H35" s="1"/>
      <c r="I35" s="1"/>
    </row>
    <row r="36" spans="1:9" ht="15.75" x14ac:dyDescent="0.25">
      <c r="A36" s="1"/>
      <c r="B36" s="1"/>
      <c r="C36" s="1"/>
      <c r="D36" s="1"/>
      <c r="E36" s="1"/>
      <c r="F36" s="60">
        <f>SUM(F32:F35)</f>
        <v>114307.20000000001</v>
      </c>
      <c r="G36" s="1"/>
      <c r="H36" s="1"/>
      <c r="I36" s="1"/>
    </row>
    <row r="37" spans="1:9" ht="15.75" x14ac:dyDescent="0.25">
      <c r="A37" s="1"/>
      <c r="B37" s="1"/>
      <c r="C37" s="61"/>
      <c r="D37" s="62"/>
      <c r="E37" s="63" t="s">
        <v>53</v>
      </c>
      <c r="F37" s="64">
        <f>F23</f>
        <v>25173.972602739726</v>
      </c>
      <c r="G37" s="1"/>
      <c r="H37" s="1"/>
      <c r="I37" s="1"/>
    </row>
    <row r="38" spans="1:9" ht="15.75" x14ac:dyDescent="0.25">
      <c r="A38" s="1"/>
      <c r="B38" s="1"/>
      <c r="C38" s="66"/>
      <c r="D38" s="67"/>
      <c r="E38" s="68" t="s">
        <v>60</v>
      </c>
      <c r="F38" s="69">
        <f>F36-F37</f>
        <v>89133.227397260285</v>
      </c>
      <c r="G38" s="70" t="s">
        <v>54</v>
      </c>
      <c r="H38" s="65"/>
      <c r="I38" s="1"/>
    </row>
    <row r="39" spans="1:9" ht="15.75" x14ac:dyDescent="0.25">
      <c r="A39" s="1"/>
      <c r="B39" s="1"/>
      <c r="C39" s="71"/>
      <c r="D39" s="72"/>
      <c r="E39" s="73" t="str">
        <f>IF(F39&gt;0,"Increase on start value","Loss on start value")</f>
        <v>Increase on start value</v>
      </c>
      <c r="F39" s="74">
        <f>F38-F30</f>
        <v>2733.2273972602852</v>
      </c>
      <c r="G39" s="1"/>
      <c r="H39" s="1"/>
      <c r="I39" s="1"/>
    </row>
    <row r="40" spans="1:9" x14ac:dyDescent="0.25">
      <c r="A40" s="1"/>
      <c r="H40" s="1"/>
      <c r="I40" s="1"/>
    </row>
    <row r="41" spans="1:9" ht="15.75" x14ac:dyDescent="0.25">
      <c r="A41" s="1"/>
      <c r="B41" s="1"/>
      <c r="C41" s="78" t="s">
        <v>56</v>
      </c>
      <c r="D41" s="79"/>
      <c r="E41" s="91"/>
      <c r="F41" s="1"/>
      <c r="G41" s="1"/>
      <c r="H41" s="1"/>
      <c r="I41" s="1"/>
    </row>
    <row r="42" spans="1:9" ht="15.75" x14ac:dyDescent="0.25">
      <c r="C42" s="80" t="s">
        <v>57</v>
      </c>
      <c r="D42" s="83">
        <v>3</v>
      </c>
      <c r="E42" s="81">
        <f>E44*E43</f>
        <v>2.3850000000000002</v>
      </c>
    </row>
    <row r="43" spans="1:9" ht="15.75" x14ac:dyDescent="0.25">
      <c r="C43" s="90" t="s">
        <v>59</v>
      </c>
      <c r="D43" s="84">
        <v>0.54</v>
      </c>
      <c r="E43" s="85">
        <v>0.53</v>
      </c>
    </row>
    <row r="44" spans="1:9" ht="15.75" x14ac:dyDescent="0.25">
      <c r="C44" s="82" t="s">
        <v>58</v>
      </c>
      <c r="D44" s="89">
        <f>D42/D43</f>
        <v>5.5555555555555554</v>
      </c>
      <c r="E44" s="86">
        <v>4.5</v>
      </c>
    </row>
    <row r="45" spans="1:9" ht="15.75" x14ac:dyDescent="0.25">
      <c r="C45" s="87"/>
      <c r="D45" s="88"/>
      <c r="E45" s="83"/>
    </row>
    <row r="46" spans="1:9" ht="15.75" x14ac:dyDescent="0.25">
      <c r="B46" s="96"/>
      <c r="C46" s="96"/>
      <c r="D46" s="113" t="s">
        <v>76</v>
      </c>
    </row>
    <row r="47" spans="1:9" ht="15.75" x14ac:dyDescent="0.25">
      <c r="B47" s="107"/>
      <c r="C47" s="108" t="s">
        <v>73</v>
      </c>
      <c r="D47" s="108" t="s">
        <v>74</v>
      </c>
    </row>
    <row r="48" spans="1:9" ht="15.75" x14ac:dyDescent="0.25">
      <c r="B48" s="92" t="s">
        <v>75</v>
      </c>
      <c r="C48" s="109">
        <v>320</v>
      </c>
      <c r="D48" s="109">
        <v>432</v>
      </c>
    </row>
    <row r="49" spans="2:4" ht="15.75" x14ac:dyDescent="0.25">
      <c r="B49" s="92" t="s">
        <v>63</v>
      </c>
      <c r="C49" s="45">
        <v>2.86</v>
      </c>
      <c r="D49" s="45">
        <v>2.84</v>
      </c>
    </row>
    <row r="50" spans="2:4" ht="15.75" x14ac:dyDescent="0.25">
      <c r="B50" s="93" t="s">
        <v>64</v>
      </c>
      <c r="C50" s="114">
        <f>C49*C48</f>
        <v>915.19999999999993</v>
      </c>
      <c r="D50" s="114">
        <f>D49*D48</f>
        <v>1226.8799999999999</v>
      </c>
    </row>
    <row r="51" spans="2:4" ht="15.75" x14ac:dyDescent="0.25">
      <c r="B51" s="92" t="s">
        <v>65</v>
      </c>
      <c r="C51" s="109">
        <v>20</v>
      </c>
      <c r="D51" s="109">
        <v>20</v>
      </c>
    </row>
    <row r="52" spans="2:4" ht="15.75" x14ac:dyDescent="0.25">
      <c r="B52" s="92" t="s">
        <v>66</v>
      </c>
      <c r="C52" s="110">
        <v>0.03</v>
      </c>
      <c r="D52" s="110">
        <v>0.03</v>
      </c>
    </row>
    <row r="53" spans="2:4" ht="15.75" x14ac:dyDescent="0.25">
      <c r="B53" s="92" t="s">
        <v>67</v>
      </c>
      <c r="C53" s="111">
        <f>C52*C50</f>
        <v>27.455999999999996</v>
      </c>
      <c r="D53" s="111">
        <f>D52*D50</f>
        <v>36.806399999999996</v>
      </c>
    </row>
    <row r="54" spans="2:4" ht="15.75" x14ac:dyDescent="0.25">
      <c r="B54" s="92" t="s">
        <v>68</v>
      </c>
      <c r="C54" s="109">
        <v>5</v>
      </c>
      <c r="D54" s="109">
        <v>5</v>
      </c>
    </row>
    <row r="55" spans="2:4" ht="15.75" x14ac:dyDescent="0.25">
      <c r="B55" s="92" t="s">
        <v>69</v>
      </c>
      <c r="C55" s="109">
        <v>0</v>
      </c>
      <c r="D55" s="109">
        <v>0</v>
      </c>
    </row>
    <row r="56" spans="2:4" ht="15.75" x14ac:dyDescent="0.25">
      <c r="B56" s="92" t="s">
        <v>72</v>
      </c>
      <c r="C56" s="109">
        <v>0</v>
      </c>
      <c r="D56" s="109">
        <v>0</v>
      </c>
    </row>
    <row r="57" spans="2:4" ht="15.75" x14ac:dyDescent="0.25">
      <c r="B57" s="94" t="s">
        <v>70</v>
      </c>
      <c r="C57" s="115">
        <f>C50-C51-C53-C54-C55-C56</f>
        <v>862.74399999999991</v>
      </c>
      <c r="D57" s="115">
        <f>D50-D51-D53-D54-D55-D56</f>
        <v>1165.0735999999999</v>
      </c>
    </row>
    <row r="58" spans="2:4" ht="15.75" x14ac:dyDescent="0.25">
      <c r="B58" s="95" t="s">
        <v>71</v>
      </c>
      <c r="C58" s="112">
        <f>C57/C48</f>
        <v>2.6960749999999996</v>
      </c>
      <c r="D58" s="112">
        <f>D57/D48</f>
        <v>2.6969296296296297</v>
      </c>
    </row>
  </sheetData>
  <sheetProtection sheet="1" objects="1" scenarios="1"/>
  <pageMargins left="0.25" right="0.25"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Buying agistment</vt:lpstr>
      <vt:lpstr>'Buying agistment'!Print_Area</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SNEATH Roger</dc:creator>
  <cp:lastModifiedBy>SNEATH Roger</cp:lastModifiedBy>
  <cp:lastPrinted>2019-08-09T02:08:07Z</cp:lastPrinted>
  <dcterms:created xsi:type="dcterms:W3CDTF">2018-11-12T05:40:22Z</dcterms:created>
  <dcterms:modified xsi:type="dcterms:W3CDTF">2020-06-30T02:32:12Z</dcterms:modified>
</cp:coreProperties>
</file>